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391469\Downloads\"/>
    </mc:Choice>
  </mc:AlternateContent>
  <bookViews>
    <workbookView xWindow="0" yWindow="0" windowWidth="28800" windowHeight="11400"/>
  </bookViews>
  <sheets>
    <sheet name="Dagmulkt" sheetId="1" r:id="rId1"/>
    <sheet name="Helligdager" sheetId="4" r:id="rId2"/>
  </sheets>
  <definedNames>
    <definedName name="A">Helligdager!$J$4</definedName>
    <definedName name="B">Helligdager!$J$5</definedName>
    <definedName name="År">Helligdager!$J$3</definedName>
  </definedNames>
  <calcPr calcId="162913"/>
</workbook>
</file>

<file path=xl/calcChain.xml><?xml version="1.0" encoding="utf-8"?>
<calcChain xmlns="http://schemas.openxmlformats.org/spreadsheetml/2006/main">
  <c r="H36" i="1" l="1"/>
  <c r="H37" i="1"/>
  <c r="H38" i="1"/>
  <c r="H39" i="1"/>
  <c r="H35" i="1"/>
  <c r="K39" i="1" l="1"/>
  <c r="K38" i="1"/>
  <c r="I39" i="1"/>
  <c r="I38" i="1"/>
  <c r="J39" i="1"/>
  <c r="J38" i="1"/>
  <c r="J37" i="1"/>
  <c r="J35" i="1"/>
  <c r="J36" i="1"/>
  <c r="F38" i="1"/>
  <c r="G38" i="1" s="1"/>
  <c r="F39" i="1"/>
  <c r="G39" i="1" s="1"/>
  <c r="A16" i="1" l="1"/>
  <c r="B13" i="1"/>
  <c r="E1" i="4"/>
  <c r="E2" i="4" s="1"/>
  <c r="E8" i="4" s="1"/>
  <c r="E9" i="4" l="1"/>
  <c r="J3" i="4"/>
  <c r="J26" i="4" s="1"/>
  <c r="E13" i="4"/>
  <c r="E22" i="4"/>
  <c r="E16" i="4"/>
  <c r="E3" i="4"/>
  <c r="E29" i="4" l="1"/>
  <c r="E28" i="4"/>
  <c r="J4" i="4"/>
  <c r="J24" i="4"/>
  <c r="J6" i="4"/>
  <c r="J13" i="4" s="1"/>
  <c r="J25" i="4"/>
  <c r="J28" i="4" s="1"/>
  <c r="J5" i="4"/>
  <c r="J9" i="4" s="1"/>
  <c r="J10" i="4" s="1"/>
  <c r="E23" i="4"/>
  <c r="E33" i="4"/>
  <c r="J23" i="4"/>
  <c r="E36" i="4"/>
  <c r="E14" i="4"/>
  <c r="E15" i="4"/>
  <c r="J32" i="4"/>
  <c r="J33" i="4"/>
  <c r="J8" i="4" l="1"/>
  <c r="J29" i="4"/>
  <c r="J30" i="4" s="1"/>
  <c r="J12" i="4"/>
  <c r="J7" i="4"/>
  <c r="J11" i="4" s="1"/>
  <c r="J27" i="4"/>
  <c r="E34" i="4"/>
  <c r="E35" i="4"/>
  <c r="J14" i="4" l="1"/>
  <c r="J15" i="4" s="1"/>
  <c r="J16" i="4" s="1"/>
  <c r="J21" i="4" s="1"/>
  <c r="J31" i="4"/>
  <c r="J34" i="4" s="1"/>
  <c r="J35" i="4" s="1"/>
  <c r="J37" i="4" s="1"/>
  <c r="J40" i="4" s="1"/>
  <c r="J36" i="4" l="1"/>
  <c r="J38" i="4" s="1"/>
  <c r="J17" i="4"/>
  <c r="J20" i="4" s="1"/>
  <c r="M6" i="4" s="1"/>
  <c r="J41" i="4" l="1"/>
  <c r="N26" i="4" s="1"/>
  <c r="J18" i="4"/>
  <c r="N6" i="4"/>
  <c r="N5" i="4" s="1"/>
  <c r="E5" i="4" s="1"/>
  <c r="M7" i="4"/>
  <c r="M4" i="4"/>
  <c r="M5" i="4"/>
  <c r="M8" i="4"/>
  <c r="M9" i="4" s="1"/>
  <c r="M10" i="4" s="1"/>
  <c r="M26" i="4" l="1"/>
  <c r="M27" i="4" s="1"/>
  <c r="N11" i="4"/>
  <c r="E6" i="4"/>
  <c r="E7" i="4" s="1"/>
  <c r="N14" i="4"/>
  <c r="E10" i="4" s="1"/>
  <c r="N16" i="4"/>
  <c r="E11" i="4" s="1"/>
  <c r="N17" i="4"/>
  <c r="E12" i="4" s="1"/>
  <c r="N4" i="4"/>
  <c r="E4" i="4" s="1"/>
  <c r="N7" i="4"/>
  <c r="M12" i="4"/>
  <c r="M13" i="4" s="1"/>
  <c r="M11" i="4"/>
  <c r="N24" i="4"/>
  <c r="E24" i="4" s="1"/>
  <c r="N36" i="4"/>
  <c r="E31" i="4" s="1"/>
  <c r="N31" i="4"/>
  <c r="N27" i="4"/>
  <c r="N34" i="4"/>
  <c r="E30" i="4" s="1"/>
  <c r="N25" i="4"/>
  <c r="E25" i="4" s="1"/>
  <c r="N37" i="4"/>
  <c r="E32" i="4" s="1"/>
  <c r="E26" i="4"/>
  <c r="E27" i="4" s="1"/>
  <c r="M25" i="4" l="1"/>
  <c r="M28" i="4"/>
  <c r="M29" i="4" s="1"/>
  <c r="M30" i="4" s="1"/>
  <c r="M31" i="4" s="1"/>
  <c r="M24" i="4"/>
  <c r="F37" i="1"/>
  <c r="F35" i="1"/>
  <c r="G35" i="1" s="1"/>
  <c r="F36" i="1"/>
  <c r="G36" i="1" s="1"/>
  <c r="I36" i="1" s="1"/>
  <c r="K36" i="1" s="1"/>
  <c r="G37" i="1"/>
  <c r="I37" i="1" s="1"/>
  <c r="K37" i="1" s="1"/>
  <c r="M15" i="4"/>
  <c r="M16" i="4" s="1"/>
  <c r="M17" i="4" s="1"/>
  <c r="M14" i="4"/>
  <c r="M32" i="4" l="1"/>
  <c r="M33" i="4" s="1"/>
  <c r="M35" i="4" s="1"/>
  <c r="M36" i="4" s="1"/>
  <c r="M37" i="4" s="1"/>
  <c r="I35" i="1"/>
  <c r="K35" i="1" s="1"/>
  <c r="M34" i="4" l="1"/>
  <c r="H30" i="1"/>
</calcChain>
</file>

<file path=xl/sharedStrings.xml><?xml version="1.0" encoding="utf-8"?>
<sst xmlns="http://schemas.openxmlformats.org/spreadsheetml/2006/main" count="208" uniqueCount="93">
  <si>
    <t>Virkedager</t>
  </si>
  <si>
    <t>Samkjøpsavtale:</t>
  </si>
  <si>
    <t>Adresse:</t>
  </si>
  <si>
    <t>Kontaktperson:</t>
  </si>
  <si>
    <t>Ordreliste</t>
  </si>
  <si>
    <t>Leveringstid(er):</t>
  </si>
  <si>
    <t>xxxx</t>
  </si>
  <si>
    <t>Dagmulkt:</t>
  </si>
  <si>
    <t>Årstal</t>
  </si>
  <si>
    <t>Type</t>
  </si>
  <si>
    <t>X</t>
  </si>
  <si>
    <t>Nytårsdag</t>
  </si>
  <si>
    <t>Fast</t>
  </si>
  <si>
    <t>A</t>
  </si>
  <si>
    <t>Rest</t>
  </si>
  <si>
    <t>Skærtorsdag</t>
  </si>
  <si>
    <t>Beregnet</t>
  </si>
  <si>
    <t>B</t>
  </si>
  <si>
    <t>Heltal</t>
  </si>
  <si>
    <t>Langfredag</t>
  </si>
  <si>
    <t>C</t>
  </si>
  <si>
    <t>Påskedag</t>
  </si>
  <si>
    <t>D</t>
  </si>
  <si>
    <t>2. påskedag</t>
  </si>
  <si>
    <t>E</t>
  </si>
  <si>
    <t>Store Bededag</t>
  </si>
  <si>
    <t>F</t>
  </si>
  <si>
    <t>Kristi Himmelfart</t>
  </si>
  <si>
    <t>G</t>
  </si>
  <si>
    <t>Pinsedag</t>
  </si>
  <si>
    <t>H</t>
  </si>
  <si>
    <t>2. pinsedag</t>
  </si>
  <si>
    <t>J</t>
  </si>
  <si>
    <t>K</t>
  </si>
  <si>
    <t>Juleaften</t>
  </si>
  <si>
    <t>L</t>
  </si>
  <si>
    <t>1. juledag</t>
  </si>
  <si>
    <t>M</t>
  </si>
  <si>
    <t>2. juledag</t>
  </si>
  <si>
    <t>N</t>
  </si>
  <si>
    <t>Nytårsaftens dag</t>
  </si>
  <si>
    <t>P</t>
  </si>
  <si>
    <t>Q</t>
  </si>
  <si>
    <t>Formel</t>
  </si>
  <si>
    <t>Dag</t>
  </si>
  <si>
    <t>Måned</t>
  </si>
  <si>
    <t>Diff ift Påskesøndag</t>
  </si>
  <si>
    <t>1. s.e. påske</t>
  </si>
  <si>
    <t>2. s.e. påske</t>
  </si>
  <si>
    <t>3. s.e. påske</t>
  </si>
  <si>
    <t>4. s.e. påske</t>
  </si>
  <si>
    <t>5. s.e. påske</t>
  </si>
  <si>
    <t>6.s.e. påske</t>
  </si>
  <si>
    <t>Forsinkelse per dag:</t>
  </si>
  <si>
    <t>Dato:</t>
  </si>
  <si>
    <t>MELLOMREGNING</t>
  </si>
  <si>
    <t>Dagsdato:</t>
  </si>
  <si>
    <t>- telefon:</t>
  </si>
  <si>
    <t>- e-post:</t>
  </si>
  <si>
    <t>[Adresse]</t>
  </si>
  <si>
    <t>[Navn]</t>
  </si>
  <si>
    <t>[888 88 888]</t>
  </si>
  <si>
    <t>[post@post.no]</t>
  </si>
  <si>
    <t>[Nr.]</t>
  </si>
  <si>
    <t xml:space="preserve">Dato for bestilling
</t>
  </si>
  <si>
    <t xml:space="preserve">Dato for levering
</t>
  </si>
  <si>
    <t xml:space="preserve">Avtalt leveringstid
</t>
  </si>
  <si>
    <t xml:space="preserve">Dato for forsinkelse
</t>
  </si>
  <si>
    <t xml:space="preserve">Forsinkelses-dager
</t>
  </si>
  <si>
    <t xml:space="preserve">Ordrenummer
</t>
  </si>
  <si>
    <t>[virkedager/dager]</t>
  </si>
  <si>
    <t>Krav om dagmulkt i henhold til nedenstående ordreliste:</t>
  </si>
  <si>
    <t>Ordreverdi
(ekskl. mva)</t>
  </si>
  <si>
    <t>KRAV OM DAGMULKT, FORSINKELSE</t>
  </si>
  <si>
    <t>Avtalenr:</t>
  </si>
  <si>
    <t>Der henvises til følgende leveringsbetingelser fra avtalen:</t>
  </si>
  <si>
    <t>av ordreverdien ekskl. mva*</t>
  </si>
  <si>
    <t xml:space="preserve">* Ved forsinket levering er dagmulkt 1 % av den totale verdien av den enkelte avrop, ekskl. mva., minimum kroner 300 per hverdag inntil levering finner sted. Selgers dagmulktsansvar er begrenset til 15 % av den totale verdien av det enkelte avrop, per avrop.
</t>
  </si>
  <si>
    <t>Frist for tilleggsutstyr</t>
  </si>
  <si>
    <t>Ordrenr.:</t>
  </si>
  <si>
    <t>Kontonr. for tilbakebetaling:</t>
  </si>
  <si>
    <t>Krav om dagmulkt</t>
  </si>
  <si>
    <t>Maks dagmulkt (15% av tot. verdi)</t>
  </si>
  <si>
    <t>Frist for vanlig levering</t>
  </si>
  <si>
    <t xml:space="preserve">Min. dagmulkt pr. dag x antall dager
</t>
  </si>
  <si>
    <t>Virksomhet/Skole:</t>
  </si>
  <si>
    <t>[Virksomhetens/Skolens navn]</t>
  </si>
  <si>
    <t>Min. dagmulkt pr. hverdag              (kr 300)</t>
  </si>
  <si>
    <t>Arbeidernes internasjonale dag</t>
  </si>
  <si>
    <t>Grunnlovsdag</t>
  </si>
  <si>
    <t>20/766</t>
  </si>
  <si>
    <t>Kjøp av PCer, tynnklienter, skjermer og nettbrett</t>
  </si>
  <si>
    <r>
      <t xml:space="preserve">Fyll inn feltene med </t>
    </r>
    <r>
      <rPr>
        <b/>
        <sz val="11"/>
        <color rgb="FFFF0000"/>
        <rFont val="Oslo Sans Office"/>
      </rPr>
      <t>rød</t>
    </r>
    <r>
      <rPr>
        <b/>
        <sz val="11"/>
        <color theme="1"/>
        <rFont val="Oslo Sans Office"/>
      </rPr>
      <t xml:space="preserve"> tekst nedenfor. Kravet sendes til oslo@dustin.no med UKE på kopi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</si>
</sst>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d\ dd/mm/yyyy"/>
    <numFmt numFmtId="167" formatCode="_ &quot;kr&quot;\ * #,##0_ ;_ &quot;kr&quot;\ * \-#,##0_ ;_ &quot;kr&quot;\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0"/>
      <color theme="1"/>
      <name val="Oslo Sans Office"/>
    </font>
    <font>
      <sz val="11"/>
      <color theme="1"/>
      <name val="Oslo Sans Office"/>
    </font>
    <font>
      <b/>
      <sz val="11"/>
      <color theme="1"/>
      <name val="Oslo Sans Office"/>
    </font>
    <font>
      <b/>
      <sz val="11"/>
      <color rgb="FFFF0000"/>
      <name val="Oslo Sans Office"/>
    </font>
    <font>
      <i/>
      <sz val="11"/>
      <name val="Oslo Sans Office"/>
    </font>
    <font>
      <i/>
      <sz val="11"/>
      <color rgb="FFFF0000"/>
      <name val="Oslo Sans Office"/>
    </font>
    <font>
      <sz val="10"/>
      <color theme="1"/>
      <name val="Oslo Sans Office"/>
    </font>
    <font>
      <i/>
      <sz val="9"/>
      <color rgb="FFFF0000"/>
      <name val="Oslo Sans Office"/>
    </font>
    <font>
      <i/>
      <sz val="11"/>
      <color theme="1"/>
      <name val="Oslo Sans Office"/>
    </font>
    <font>
      <b/>
      <i/>
      <u/>
      <sz val="11"/>
      <color theme="1"/>
      <name val="Oslo Sans Office"/>
    </font>
    <font>
      <i/>
      <sz val="10"/>
      <name val="Oslo Sans Office"/>
    </font>
    <font>
      <i/>
      <u/>
      <sz val="11"/>
      <name val="Oslo Sans Office"/>
    </font>
    <font>
      <i/>
      <u/>
      <sz val="11"/>
      <color theme="1"/>
      <name val="Oslo Sans Office"/>
    </font>
    <font>
      <b/>
      <sz val="12"/>
      <color theme="1"/>
      <name val="Oslo Sans Office"/>
    </font>
    <font>
      <sz val="10"/>
      <color rgb="FFFF0000"/>
      <name val="Oslo Sans Office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0" fontId="3" fillId="0" borderId="0" xfId="2" applyFont="1"/>
    <xf numFmtId="0" fontId="5" fillId="0" borderId="0" xfId="2" applyFont="1"/>
    <xf numFmtId="0" fontId="2" fillId="0" borderId="3" xfId="2" applyBorder="1"/>
    <xf numFmtId="0" fontId="2" fillId="0" borderId="0" xfId="2" applyBorder="1"/>
    <xf numFmtId="0" fontId="4" fillId="0" borderId="0" xfId="2" applyFont="1" applyBorder="1"/>
    <xf numFmtId="0" fontId="2" fillId="0" borderId="4" xfId="2" applyBorder="1"/>
    <xf numFmtId="166" fontId="2" fillId="0" borderId="0" xfId="2" applyNumberFormat="1" applyBorder="1"/>
    <xf numFmtId="0" fontId="2" fillId="0" borderId="5" xfId="2" applyBorder="1"/>
    <xf numFmtId="0" fontId="2" fillId="0" borderId="1" xfId="2" applyBorder="1"/>
    <xf numFmtId="0" fontId="2" fillId="0" borderId="6" xfId="2" applyBorder="1"/>
    <xf numFmtId="0" fontId="5" fillId="0" borderId="4" xfId="2" applyFont="1" applyBorder="1"/>
    <xf numFmtId="0" fontId="5" fillId="0" borderId="3" xfId="2" applyFont="1" applyFill="1" applyBorder="1"/>
    <xf numFmtId="166" fontId="5" fillId="0" borderId="0" xfId="2" applyNumberFormat="1" applyFont="1" applyFill="1" applyBorder="1"/>
    <xf numFmtId="0" fontId="5" fillId="0" borderId="3" xfId="2" applyFont="1" applyBorder="1"/>
    <xf numFmtId="166" fontId="5" fillId="0" borderId="0" xfId="2" applyNumberFormat="1" applyFont="1" applyBorder="1"/>
    <xf numFmtId="0" fontId="6" fillId="2" borderId="7" xfId="2" applyFont="1" applyFill="1" applyBorder="1"/>
    <xf numFmtId="0" fontId="6" fillId="2" borderId="2" xfId="2" applyFont="1" applyFill="1" applyBorder="1"/>
    <xf numFmtId="0" fontId="6" fillId="2" borderId="8" xfId="2" applyFont="1" applyFill="1" applyBorder="1"/>
    <xf numFmtId="14" fontId="2" fillId="0" borderId="0" xfId="2" applyNumberFormat="1"/>
    <xf numFmtId="0" fontId="2" fillId="0" borderId="3" xfId="2" applyFont="1" applyBorder="1"/>
    <xf numFmtId="0" fontId="2" fillId="0" borderId="3" xfId="2" applyFont="1" applyFill="1" applyBorder="1"/>
    <xf numFmtId="0" fontId="2" fillId="0" borderId="4" xfId="2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Border="1"/>
    <xf numFmtId="0" fontId="13" fillId="0" borderId="0" xfId="0" quotePrefix="1" applyFont="1"/>
    <xf numFmtId="0" fontId="14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left"/>
    </xf>
    <xf numFmtId="14" fontId="12" fillId="0" borderId="0" xfId="0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14" fontId="8" fillId="0" borderId="0" xfId="0" applyNumberFormat="1" applyFont="1"/>
    <xf numFmtId="0" fontId="11" fillId="0" borderId="0" xfId="0" applyFont="1" applyFill="1" applyBorder="1"/>
    <xf numFmtId="9" fontId="18" fillId="0" borderId="0" xfId="3" applyFont="1" applyFill="1" applyBorder="1"/>
    <xf numFmtId="0" fontId="19" fillId="0" borderId="0" xfId="0" applyFont="1" applyFill="1" applyBorder="1"/>
    <xf numFmtId="0" fontId="20" fillId="0" borderId="1" xfId="0" applyFont="1" applyBorder="1"/>
    <xf numFmtId="167" fontId="20" fillId="0" borderId="1" xfId="4" applyNumberFormat="1" applyFont="1" applyBorder="1"/>
    <xf numFmtId="165" fontId="8" fillId="0" borderId="0" xfId="1" applyFont="1"/>
    <xf numFmtId="0" fontId="13" fillId="4" borderId="6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wrapText="1"/>
    </xf>
    <xf numFmtId="167" fontId="21" fillId="0" borderId="9" xfId="4" applyNumberFormat="1" applyFont="1" applyBorder="1" applyAlignment="1">
      <alignment wrapText="1"/>
    </xf>
    <xf numFmtId="14" fontId="21" fillId="0" borderId="9" xfId="0" applyNumberFormat="1" applyFont="1" applyBorder="1" applyAlignment="1">
      <alignment wrapText="1"/>
    </xf>
    <xf numFmtId="0" fontId="21" fillId="0" borderId="9" xfId="0" applyFont="1" applyBorder="1" applyAlignment="1">
      <alignment wrapText="1"/>
    </xf>
    <xf numFmtId="14" fontId="13" fillId="3" borderId="9" xfId="0" applyNumberFormat="1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167" fontId="13" fillId="3" borderId="9" xfId="4" applyNumberFormat="1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164" fontId="21" fillId="0" borderId="9" xfId="4" applyFont="1" applyBorder="1" applyAlignment="1">
      <alignment wrapText="1"/>
    </xf>
    <xf numFmtId="14" fontId="13" fillId="0" borderId="9" xfId="0" applyNumberFormat="1" applyFont="1" applyBorder="1" applyAlignment="1">
      <alignment wrapText="1"/>
    </xf>
    <xf numFmtId="0" fontId="13" fillId="0" borderId="9" xfId="0" applyFont="1" applyBorder="1" applyAlignment="1">
      <alignment wrapText="1"/>
    </xf>
    <xf numFmtId="14" fontId="13" fillId="0" borderId="8" xfId="0" applyNumberFormat="1" applyFont="1" applyBorder="1" applyAlignment="1">
      <alignment wrapText="1"/>
    </xf>
    <xf numFmtId="0" fontId="13" fillId="0" borderId="11" xfId="0" applyFont="1" applyBorder="1" applyAlignment="1">
      <alignment wrapText="1"/>
    </xf>
    <xf numFmtId="14" fontId="13" fillId="0" borderId="12" xfId="0" applyNumberFormat="1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2" borderId="7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</cellXfs>
  <cellStyles count="5">
    <cellStyle name="Komma" xfId="1" builtinId="3"/>
    <cellStyle name="Normal" xfId="0" builtinId="0"/>
    <cellStyle name="Normal 2" xfId="2"/>
    <cellStyle name="Prosent" xfId="3" builtinId="5"/>
    <cellStyle name="Valuta" xfId="4" builtinId="4"/>
  </cellStyles>
  <dxfs count="22"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67" formatCode="_ &quot;kr&quot;\ * #,##0_ ;_ &quot;kr&quot;\ * \-#,##0_ ;_ &quot;kr&quot;\ * &quot;-&quot;??_ ;_ @_ 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24062</xdr:colOff>
      <xdr:row>1</xdr:row>
      <xdr:rowOff>19051</xdr:rowOff>
    </xdr:from>
    <xdr:to>
      <xdr:col>8</xdr:col>
      <xdr:colOff>314636</xdr:colOff>
      <xdr:row>6</xdr:row>
      <xdr:rowOff>85726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012" y="349251"/>
          <a:ext cx="2325749" cy="1123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A34:K39" totalsRowShown="0" headerRowDxfId="20" dataDxfId="18" headerRowBorderDxfId="19" tableBorderDxfId="17" totalsRowBorderDxfId="16">
  <autoFilter ref="A34:K39"/>
  <tableColumns count="11">
    <tableColumn id="1" name="Ordrenummer_x000a_" dataDxfId="15" totalsRowDxfId="14"/>
    <tableColumn id="7" name="Ordreverdi_x000a_(ekskl. mva)" dataDxfId="13" totalsRowDxfId="12" dataCellStyle="Komma"/>
    <tableColumn id="2" name="Dato for bestilling_x000a_" dataDxfId="11" totalsRowDxfId="10"/>
    <tableColumn id="3" name="Dato for levering_x000a_" dataDxfId="9" totalsRowDxfId="8"/>
    <tableColumn id="4" name="Avtalt leveringstid_x000a_" dataDxfId="7" totalsRowDxfId="6"/>
    <tableColumn id="5" name="Dato for forsinkelse_x000a_" dataDxfId="5">
      <calculatedColumnFormula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calculatedColumnFormula>
    </tableColumn>
    <tableColumn id="6" name="Forsinkelses-dager_x000a_" dataDxfId="4">
      <calculatedColumnFormula>IFERROR(IF($C$20="Virkedager",NETWORKDAYS(Tabell1[[#This Row],[Dato for forsinkelse
]],Tabell1[[#This Row],[Dato for levering
]],Helligdager!$E$3:$E$41)-1,DAYS360(Tabell1[[#This Row],[Dato for forsinkelse
]],Tabell1[[#This Row],[Dato for levering
]],)),"")</calculatedColumnFormula>
    </tableColumn>
    <tableColumn id="14" name="Min. dagmulkt pr. hverdag              (kr 300)" dataDxfId="3">
      <calculatedColumnFormula>IF(Tabell1[[#This Row],[Ordrenummer
]]="","",MAXA(Tabell1[[#This Row],[Ordreverdi
(ekskl. mva)]]*$B$23,300))</calculatedColumnFormula>
    </tableColumn>
    <tableColumn id="10" name="Min. dagmulkt pr. dag x antall dager_x000a_" dataDxfId="2" dataCellStyle="Komma">
      <calculatedColumnFormula>IF(Tabell1[[#This Row],[Ordrenummer
]]="","",Tabell1[[#This Row],[Min. dagmulkt pr. hverdag              (kr 300)]]*Tabell1[[#This Row],[Forsinkelses-dager
]])</calculatedColumnFormula>
    </tableColumn>
    <tableColumn id="11" name="Maks dagmulkt (15% av tot. verdi)" dataDxfId="1">
      <calculatedColumnFormula>IF(Tabell1[[#This Row],[Ordrenummer
]]="","",Tabell1[[#This Row],[Ordreverdi
(ekskl. mva)]]*15%)</calculatedColumnFormula>
    </tableColumn>
    <tableColumn id="12" name="Krav om dagmulkt" dataDxfId="0">
      <calculatedColumnFormula>IF(Tabell1[[#This Row],[Ordrenummer
]]="","",MIN(Tabell1[[#This Row],[Min. dagmulkt pr. dag x antall dager
]:[Maks dagmulkt (15% av tot. verdi)]]))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2" workbookViewId="0">
      <selection activeCell="F13" sqref="F13"/>
    </sheetView>
  </sheetViews>
  <sheetFormatPr baseColWidth="10" defaultRowHeight="17.25" x14ac:dyDescent="0.35"/>
  <cols>
    <col min="1" max="1" width="31.28515625" style="25" customWidth="1"/>
    <col min="2" max="2" width="14.28515625" style="25" customWidth="1"/>
    <col min="3" max="4" width="12.140625" style="37" customWidth="1"/>
    <col min="5" max="5" width="13.42578125" style="25" bestFit="1" customWidth="1"/>
    <col min="6" max="7" width="12.140625" style="25" customWidth="1"/>
    <col min="8" max="8" width="17.140625" style="25" customWidth="1"/>
    <col min="9" max="11" width="12.140625" style="25" customWidth="1"/>
    <col min="12" max="16384" width="11.42578125" style="25"/>
  </cols>
  <sheetData>
    <row r="1" spans="1:11" ht="29.25" x14ac:dyDescent="0.55000000000000004">
      <c r="A1" s="24" t="s">
        <v>73</v>
      </c>
      <c r="B1" s="24"/>
      <c r="C1" s="25"/>
      <c r="D1" s="25"/>
    </row>
    <row r="2" spans="1:11" x14ac:dyDescent="0.35">
      <c r="A2" s="26" t="s">
        <v>92</v>
      </c>
      <c r="C2" s="25"/>
      <c r="D2" s="25"/>
    </row>
    <row r="3" spans="1:11" x14ac:dyDescent="0.35">
      <c r="C3" s="25"/>
      <c r="D3" s="25"/>
    </row>
    <row r="4" spans="1:11" x14ac:dyDescent="0.35">
      <c r="A4" s="25" t="s">
        <v>1</v>
      </c>
      <c r="B4" s="27" t="s">
        <v>91</v>
      </c>
      <c r="C4" s="28"/>
      <c r="D4" s="25"/>
    </row>
    <row r="5" spans="1:11" x14ac:dyDescent="0.35">
      <c r="A5" s="25" t="s">
        <v>74</v>
      </c>
      <c r="B5" s="29" t="s">
        <v>90</v>
      </c>
      <c r="C5" s="28"/>
      <c r="D5" s="25"/>
    </row>
    <row r="6" spans="1:11" x14ac:dyDescent="0.35">
      <c r="A6" s="25" t="s">
        <v>79</v>
      </c>
      <c r="B6" s="28" t="s">
        <v>63</v>
      </c>
      <c r="C6" s="28"/>
      <c r="D6" s="25"/>
    </row>
    <row r="7" spans="1:11" x14ac:dyDescent="0.35">
      <c r="B7" s="30"/>
      <c r="C7" s="30"/>
      <c r="D7" s="25"/>
    </row>
    <row r="8" spans="1:11" x14ac:dyDescent="0.35">
      <c r="A8" s="25" t="s">
        <v>85</v>
      </c>
      <c r="B8" s="28" t="s">
        <v>86</v>
      </c>
      <c r="C8" s="28"/>
      <c r="D8" s="25"/>
    </row>
    <row r="9" spans="1:11" x14ac:dyDescent="0.35">
      <c r="A9" s="25" t="s">
        <v>2</v>
      </c>
      <c r="B9" s="28" t="s">
        <v>59</v>
      </c>
      <c r="C9" s="28"/>
      <c r="D9" s="25"/>
    </row>
    <row r="10" spans="1:11" x14ac:dyDescent="0.35">
      <c r="A10" s="25" t="s">
        <v>3</v>
      </c>
      <c r="B10" s="28" t="s">
        <v>60</v>
      </c>
      <c r="C10" s="28"/>
      <c r="D10" s="25"/>
    </row>
    <row r="11" spans="1:11" x14ac:dyDescent="0.35">
      <c r="A11" s="31" t="s">
        <v>57</v>
      </c>
      <c r="B11" s="32" t="s">
        <v>61</v>
      </c>
      <c r="C11" s="32"/>
      <c r="D11" s="25"/>
    </row>
    <row r="12" spans="1:11" x14ac:dyDescent="0.35">
      <c r="A12" s="31" t="s">
        <v>58</v>
      </c>
      <c r="B12" s="32" t="s">
        <v>62</v>
      </c>
      <c r="C12" s="32"/>
      <c r="D12" s="25"/>
    </row>
    <row r="13" spans="1:11" x14ac:dyDescent="0.35">
      <c r="A13" s="25" t="s">
        <v>54</v>
      </c>
      <c r="B13" s="33">
        <f ca="1">TODAY()</f>
        <v>44868</v>
      </c>
      <c r="C13" s="34"/>
      <c r="D13" s="25"/>
    </row>
    <row r="14" spans="1:11" ht="15" customHeight="1" x14ac:dyDescent="0.35">
      <c r="A14" s="25" t="s">
        <v>80</v>
      </c>
      <c r="B14" s="28" t="s">
        <v>63</v>
      </c>
      <c r="C14" s="32"/>
      <c r="D14" s="25"/>
    </row>
    <row r="15" spans="1:11" x14ac:dyDescent="0.35">
      <c r="A15" s="31"/>
      <c r="B15" s="32"/>
      <c r="C15" s="32"/>
      <c r="D15" s="25"/>
    </row>
    <row r="16" spans="1:11" ht="59.25" customHeight="1" x14ac:dyDescent="0.35">
      <c r="A16" s="63" t="str">
        <f>CONCATENATE($B$8," har i forbindelse med ovenstående samkjøpsavtale opplevd forsinkelse på en eller flere ordre, jf. ordrelisten under. Forsinkelsen(e) har hatt vesentlig inflytelse på den daglige drift, og ",$B$8," ønsker av den grunn å gjøre krav om dagmulkt, jf. samkjøpsavtalens bestemmelser (punkt 9).
")</f>
        <v xml:space="preserve">[Virksomhetens/Skolens navn] har i forbindelse med ovenstående samkjøpsavtale opplevd forsinkelse på en eller flere ordre, jf. ordrelisten under. Forsinkelsen(e) har hatt vesentlig inflytelse på den daglige drift, og [Virksomhetens/Skolens navn] ønsker av den grunn å gjøre krav om dagmulkt, jf. samkjøpsavtalens bestemmelser (punkt 9).
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0.5" customHeight="1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35">
      <c r="A18" s="25" t="s">
        <v>75</v>
      </c>
      <c r="C18" s="25"/>
      <c r="D18" s="25"/>
    </row>
    <row r="19" spans="1:11" x14ac:dyDescent="0.35">
      <c r="A19" s="35" t="s">
        <v>5</v>
      </c>
      <c r="B19" s="36"/>
      <c r="C19" s="36" t="s">
        <v>70</v>
      </c>
    </row>
    <row r="20" spans="1:11" x14ac:dyDescent="0.35">
      <c r="A20" s="25" t="s">
        <v>83</v>
      </c>
      <c r="B20" s="38">
        <v>20</v>
      </c>
      <c r="C20" s="38" t="s">
        <v>0</v>
      </c>
    </row>
    <row r="21" spans="1:11" x14ac:dyDescent="0.35">
      <c r="A21" s="25" t="s">
        <v>78</v>
      </c>
      <c r="B21" s="38">
        <v>10</v>
      </c>
      <c r="C21" s="38" t="s">
        <v>0</v>
      </c>
    </row>
    <row r="22" spans="1:11" x14ac:dyDescent="0.35">
      <c r="A22" s="35" t="s">
        <v>7</v>
      </c>
      <c r="C22" s="25"/>
    </row>
    <row r="23" spans="1:11" x14ac:dyDescent="0.35">
      <c r="A23" s="25" t="s">
        <v>53</v>
      </c>
      <c r="B23" s="39">
        <v>0.01</v>
      </c>
      <c r="C23" s="40" t="s">
        <v>76</v>
      </c>
    </row>
    <row r="24" spans="1:11" x14ac:dyDescent="0.35">
      <c r="C24" s="40"/>
    </row>
    <row r="25" spans="1:11" ht="3" customHeight="1" x14ac:dyDescent="0.35">
      <c r="A25" s="63" t="s">
        <v>77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3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3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7.5" customHeight="1" x14ac:dyDescent="0.3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35">
      <c r="C29" s="25"/>
      <c r="D29" s="25"/>
    </row>
    <row r="30" spans="1:11" ht="18.75" x14ac:dyDescent="0.4">
      <c r="A30" s="41" t="s">
        <v>71</v>
      </c>
      <c r="B30" s="41"/>
      <c r="C30" s="41"/>
      <c r="D30" s="41"/>
      <c r="E30" s="41"/>
      <c r="F30" s="41"/>
      <c r="G30" s="41"/>
      <c r="H30" s="42">
        <f ca="1">SUM(Tabell1[Krav om dagmulkt])</f>
        <v>61200</v>
      </c>
    </row>
    <row r="31" spans="1:11" x14ac:dyDescent="0.35">
      <c r="C31" s="25"/>
      <c r="D31" s="25"/>
      <c r="H31" s="43"/>
    </row>
    <row r="32" spans="1:11" x14ac:dyDescent="0.35">
      <c r="C32" s="25"/>
      <c r="D32" s="25"/>
    </row>
    <row r="33" spans="1:11" x14ac:dyDescent="0.35">
      <c r="A33" s="35" t="s">
        <v>4</v>
      </c>
      <c r="B33" s="35"/>
      <c r="C33" s="25"/>
      <c r="D33" s="25"/>
    </row>
    <row r="34" spans="1:11" ht="78.75" x14ac:dyDescent="0.35">
      <c r="A34" s="44" t="s">
        <v>69</v>
      </c>
      <c r="B34" s="45" t="s">
        <v>72</v>
      </c>
      <c r="C34" s="45" t="s">
        <v>64</v>
      </c>
      <c r="D34" s="45" t="s">
        <v>65</v>
      </c>
      <c r="E34" s="45" t="s">
        <v>66</v>
      </c>
      <c r="F34" s="46" t="s">
        <v>67</v>
      </c>
      <c r="G34" s="46" t="s">
        <v>68</v>
      </c>
      <c r="H34" s="46" t="s">
        <v>87</v>
      </c>
      <c r="I34" s="46" t="s">
        <v>84</v>
      </c>
      <c r="J34" s="46" t="s">
        <v>82</v>
      </c>
      <c r="K34" s="46" t="s">
        <v>81</v>
      </c>
    </row>
    <row r="35" spans="1:11" x14ac:dyDescent="0.35">
      <c r="A35" s="47" t="s">
        <v>6</v>
      </c>
      <c r="B35" s="48">
        <v>400000</v>
      </c>
      <c r="C35" s="49">
        <v>44230</v>
      </c>
      <c r="D35" s="49">
        <v>44270</v>
      </c>
      <c r="E35" s="50">
        <v>10</v>
      </c>
      <c r="F35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44244</v>
      </c>
      <c r="G35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18</v>
      </c>
      <c r="H35" s="53">
        <f>IF(Tabell1[[#This Row],[Ordrenummer
]]="","",MAXA(Tabell1[[#This Row],[Ordreverdi
(ekskl. mva)]]*$B$23,300))</f>
        <v>4000</v>
      </c>
      <c r="I35" s="53">
        <f ca="1">IF(Tabell1[[#This Row],[Ordrenummer
]]="","",Tabell1[[#This Row],[Min. dagmulkt pr. hverdag              (kr 300)]]*Tabell1[[#This Row],[Forsinkelses-dager
]])</f>
        <v>72000</v>
      </c>
      <c r="J35" s="53">
        <f>IF(Tabell1[[#This Row],[Ordrenummer
]]="","",Tabell1[[#This Row],[Ordreverdi
(ekskl. mva)]]*15%)</f>
        <v>60000</v>
      </c>
      <c r="K35" s="53">
        <f ca="1">IF(Tabell1[[#This Row],[Ordrenummer
]]="","",MIN(Tabell1[[#This Row],[Min. dagmulkt pr. dag x antall dager
]:[Maks dagmulkt (15% av tot. verdi)]]))</f>
        <v>60000</v>
      </c>
    </row>
    <row r="36" spans="1:11" x14ac:dyDescent="0.35">
      <c r="A36" s="47" t="s">
        <v>6</v>
      </c>
      <c r="B36" s="48">
        <v>8000</v>
      </c>
      <c r="C36" s="49">
        <v>44293</v>
      </c>
      <c r="D36" s="49">
        <v>44335</v>
      </c>
      <c r="E36" s="50">
        <v>20</v>
      </c>
      <c r="F36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44321</v>
      </c>
      <c r="G36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9</v>
      </c>
      <c r="H36" s="53">
        <f>IF(Tabell1[[#This Row],[Ordrenummer
]]="","",MAXA(Tabell1[[#This Row],[Ordreverdi
(ekskl. mva)]]*$B$23,300))</f>
        <v>300</v>
      </c>
      <c r="I36" s="53">
        <f ca="1">IF(Tabell1[[#This Row],[Ordrenummer
]]="","",Tabell1[[#This Row],[Min. dagmulkt pr. hverdag              (kr 300)]]*Tabell1[[#This Row],[Forsinkelses-dager
]])</f>
        <v>2700</v>
      </c>
      <c r="J36" s="53">
        <f>IF(Tabell1[[#This Row],[Ordrenummer
]]="","",Tabell1[[#This Row],[Ordreverdi
(ekskl. mva)]]*15%)</f>
        <v>1200</v>
      </c>
      <c r="K36" s="53">
        <f ca="1">IF(Tabell1[[#This Row],[Ordrenummer
]]="","",MIN(Tabell1[[#This Row],[Min. dagmulkt pr. dag x antall dager
]:[Maks dagmulkt (15% av tot. verdi)]]))</f>
        <v>1200</v>
      </c>
    </row>
    <row r="37" spans="1:11" x14ac:dyDescent="0.35">
      <c r="A37" s="54"/>
      <c r="B37" s="55"/>
      <c r="C37" s="56"/>
      <c r="D37" s="56"/>
      <c r="E37" s="57"/>
      <c r="F37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7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7" s="53" t="str">
        <f>IF(Tabell1[[#This Row],[Ordrenummer
]]="","",MAXA(Tabell1[[#This Row],[Ordreverdi
(ekskl. mva)]]*$B$23,300))</f>
        <v/>
      </c>
      <c r="I37" s="53" t="str">
        <f>IF(Tabell1[[#This Row],[Ordrenummer
]]="","",Tabell1[[#This Row],[Min. dagmulkt pr. hverdag              (kr 300)]]*Tabell1[[#This Row],[Forsinkelses-dager
]])</f>
        <v/>
      </c>
      <c r="J37" s="53" t="str">
        <f>IF(Tabell1[[#This Row],[Ordrenummer
]]="","",Tabell1[[#This Row],[Ordreverdi
(ekskl. mva)]]*15%)</f>
        <v/>
      </c>
      <c r="K37" s="53" t="str">
        <f>IF(Tabell1[[#This Row],[Ordrenummer
]]="","",MIN(Tabell1[[#This Row],[Min. dagmulkt pr. dag x antall dager
]:[Maks dagmulkt (15% av tot. verdi)]]))</f>
        <v/>
      </c>
    </row>
    <row r="38" spans="1:11" x14ac:dyDescent="0.35">
      <c r="A38" s="58"/>
      <c r="B38" s="55"/>
      <c r="C38" s="56"/>
      <c r="D38" s="56"/>
      <c r="E38" s="57"/>
      <c r="F38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8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8" s="53" t="str">
        <f>IF(Tabell1[[#This Row],[Ordrenummer
]]="","",MAXA(Tabell1[[#This Row],[Ordreverdi
(ekskl. mva)]]*$B$23,300))</f>
        <v/>
      </c>
      <c r="I38" s="53" t="str">
        <f>IF(Tabell1[[#This Row],[Ordrenummer
]]="","",Tabell1[[#This Row],[Min. dagmulkt pr. hverdag              (kr 300)]]*Tabell1[[#This Row],[Forsinkelses-dager
]])</f>
        <v/>
      </c>
      <c r="J38" s="53" t="str">
        <f>IF(Tabell1[[#This Row],[Ordrenummer
]]="","",Tabell1[[#This Row],[Ordreverdi
(ekskl. mva)]]*15%)</f>
        <v/>
      </c>
      <c r="K38" s="53" t="str">
        <f>IF(Tabell1[[#This Row],[Ordrenummer
]]="","",MIN(Tabell1[[#This Row],[Min. dagmulkt pr. dag x antall dager
]:[Maks dagmulkt (15% av tot. verdi)]]))</f>
        <v/>
      </c>
    </row>
    <row r="39" spans="1:11" x14ac:dyDescent="0.35">
      <c r="A39" s="59"/>
      <c r="B39" s="55"/>
      <c r="C39" s="60"/>
      <c r="D39" s="60"/>
      <c r="E39" s="61"/>
      <c r="F39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9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9" s="53" t="str">
        <f>IF(Tabell1[[#This Row],[Ordrenummer
]]="","",MAXA(Tabell1[[#This Row],[Ordreverdi
(ekskl. mva)]]*$B$23,300))</f>
        <v/>
      </c>
      <c r="I39" s="53" t="str">
        <f>IF(Tabell1[[#This Row],[Ordrenummer
]]="","",Tabell1[[#This Row],[Min. dagmulkt pr. hverdag              (kr 300)]]*Tabell1[[#This Row],[Forsinkelses-dager
]])</f>
        <v/>
      </c>
      <c r="J39" s="53" t="str">
        <f>IF(Tabell1[[#This Row],[Ordrenummer
]]="","",Tabell1[[#This Row],[Ordreverdi
(ekskl. mva)]]*15%)</f>
        <v/>
      </c>
      <c r="K39" s="53" t="str">
        <f>IF(Tabell1[[#This Row],[Ordrenummer
]]="","",MIN(Tabell1[[#This Row],[Min. dagmulkt pr. dag x antall dager
]:[Maks dagmulkt (15% av tot. verdi)]]))</f>
        <v/>
      </c>
    </row>
  </sheetData>
  <mergeCells count="2">
    <mergeCell ref="A16:K16"/>
    <mergeCell ref="A25:K28"/>
  </mergeCells>
  <conditionalFormatting sqref="B23">
    <cfRule type="containsBlanks" dxfId="21" priority="5">
      <formula>LEN(TRIM(B23))=0</formula>
    </cfRule>
  </conditionalFormatting>
  <dataValidations count="2">
    <dataValidation type="list" allowBlank="1" showInputMessage="1" showErrorMessage="1" sqref="E35:E39">
      <formula1>$B$20:$B$21</formula1>
    </dataValidation>
    <dataValidation type="list" allowBlank="1" showInputMessage="1" showErrorMessage="1" sqref="C20:C21">
      <formula1>"Virkedager,Dager,Ingen"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D1:O41"/>
  <sheetViews>
    <sheetView topLeftCell="D1" workbookViewId="0">
      <selection activeCell="E14" sqref="E14"/>
    </sheetView>
  </sheetViews>
  <sheetFormatPr baseColWidth="10" defaultRowHeight="12.75" x14ac:dyDescent="0.2"/>
  <cols>
    <col min="1" max="3" width="0" style="1" hidden="1" customWidth="1"/>
    <col min="4" max="4" width="18.28515625" style="1" customWidth="1"/>
    <col min="5" max="5" width="18" style="1" customWidth="1"/>
    <col min="6" max="6" width="9.140625" style="1" customWidth="1"/>
    <col min="7" max="7" width="5" style="1" customWidth="1"/>
    <col min="8" max="8" width="2.5703125" style="1" bestFit="1" customWidth="1"/>
    <col min="9" max="9" width="14.140625" style="1" customWidth="1"/>
    <col min="10" max="10" width="9.140625" style="1" customWidth="1"/>
    <col min="11" max="11" width="3.5703125" style="1" customWidth="1"/>
    <col min="12" max="12" width="15" style="1" customWidth="1"/>
    <col min="13" max="13" width="18" style="1" customWidth="1"/>
    <col min="14" max="14" width="17.85546875" style="1" customWidth="1"/>
    <col min="15" max="15" width="17.5703125" style="1" bestFit="1" customWidth="1"/>
    <col min="16" max="255" width="9.140625" style="1" customWidth="1"/>
    <col min="256" max="256" width="18.28515625" style="1" customWidth="1"/>
    <col min="257" max="257" width="18" style="1" customWidth="1"/>
    <col min="258" max="258" width="2" style="1" customWidth="1"/>
    <col min="259" max="263" width="9.140625" style="1" customWidth="1"/>
    <col min="264" max="264" width="14.140625" style="1" customWidth="1"/>
    <col min="265" max="265" width="9.140625" style="1" customWidth="1"/>
    <col min="266" max="266" width="13.42578125" style="1" bestFit="1" customWidth="1"/>
    <col min="267" max="267" width="15" style="1" customWidth="1"/>
    <col min="268" max="511" width="9.140625" style="1" customWidth="1"/>
    <col min="512" max="512" width="18.28515625" style="1" customWidth="1"/>
    <col min="513" max="513" width="18" style="1" customWidth="1"/>
    <col min="514" max="514" width="2" style="1" customWidth="1"/>
    <col min="515" max="519" width="9.140625" style="1" customWidth="1"/>
    <col min="520" max="520" width="14.140625" style="1" customWidth="1"/>
    <col min="521" max="521" width="9.140625" style="1" customWidth="1"/>
    <col min="522" max="522" width="13.42578125" style="1" bestFit="1" customWidth="1"/>
    <col min="523" max="523" width="15" style="1" customWidth="1"/>
    <col min="524" max="767" width="9.140625" style="1" customWidth="1"/>
    <col min="768" max="768" width="18.28515625" style="1" customWidth="1"/>
    <col min="769" max="769" width="18" style="1" customWidth="1"/>
    <col min="770" max="770" width="2" style="1" customWidth="1"/>
    <col min="771" max="775" width="9.140625" style="1" customWidth="1"/>
    <col min="776" max="776" width="14.140625" style="1" customWidth="1"/>
    <col min="777" max="777" width="9.140625" style="1" customWidth="1"/>
    <col min="778" max="778" width="13.42578125" style="1" bestFit="1" customWidth="1"/>
    <col min="779" max="779" width="15" style="1" customWidth="1"/>
    <col min="780" max="1023" width="9.140625" style="1" customWidth="1"/>
    <col min="1024" max="1024" width="18.28515625" style="1" customWidth="1"/>
    <col min="1025" max="1025" width="18" style="1" customWidth="1"/>
    <col min="1026" max="1026" width="2" style="1" customWidth="1"/>
    <col min="1027" max="1031" width="9.140625" style="1" customWidth="1"/>
    <col min="1032" max="1032" width="14.140625" style="1" customWidth="1"/>
    <col min="1033" max="1033" width="9.140625" style="1" customWidth="1"/>
    <col min="1034" max="1034" width="13.42578125" style="1" bestFit="1" customWidth="1"/>
    <col min="1035" max="1035" width="15" style="1" customWidth="1"/>
    <col min="1036" max="1279" width="9.140625" style="1" customWidth="1"/>
    <col min="1280" max="1280" width="18.28515625" style="1" customWidth="1"/>
    <col min="1281" max="1281" width="18" style="1" customWidth="1"/>
    <col min="1282" max="1282" width="2" style="1" customWidth="1"/>
    <col min="1283" max="1287" width="9.140625" style="1" customWidth="1"/>
    <col min="1288" max="1288" width="14.140625" style="1" customWidth="1"/>
    <col min="1289" max="1289" width="9.140625" style="1" customWidth="1"/>
    <col min="1290" max="1290" width="13.42578125" style="1" bestFit="1" customWidth="1"/>
    <col min="1291" max="1291" width="15" style="1" customWidth="1"/>
    <col min="1292" max="1535" width="9.140625" style="1" customWidth="1"/>
    <col min="1536" max="1536" width="18.28515625" style="1" customWidth="1"/>
    <col min="1537" max="1537" width="18" style="1" customWidth="1"/>
    <col min="1538" max="1538" width="2" style="1" customWidth="1"/>
    <col min="1539" max="1543" width="9.140625" style="1" customWidth="1"/>
    <col min="1544" max="1544" width="14.140625" style="1" customWidth="1"/>
    <col min="1545" max="1545" width="9.140625" style="1" customWidth="1"/>
    <col min="1546" max="1546" width="13.42578125" style="1" bestFit="1" customWidth="1"/>
    <col min="1547" max="1547" width="15" style="1" customWidth="1"/>
    <col min="1548" max="1791" width="9.140625" style="1" customWidth="1"/>
    <col min="1792" max="1792" width="18.28515625" style="1" customWidth="1"/>
    <col min="1793" max="1793" width="18" style="1" customWidth="1"/>
    <col min="1794" max="1794" width="2" style="1" customWidth="1"/>
    <col min="1795" max="1799" width="9.140625" style="1" customWidth="1"/>
    <col min="1800" max="1800" width="14.140625" style="1" customWidth="1"/>
    <col min="1801" max="1801" width="9.140625" style="1" customWidth="1"/>
    <col min="1802" max="1802" width="13.42578125" style="1" bestFit="1" customWidth="1"/>
    <col min="1803" max="1803" width="15" style="1" customWidth="1"/>
    <col min="1804" max="2047" width="9.140625" style="1" customWidth="1"/>
    <col min="2048" max="2048" width="18.28515625" style="1" customWidth="1"/>
    <col min="2049" max="2049" width="18" style="1" customWidth="1"/>
    <col min="2050" max="2050" width="2" style="1" customWidth="1"/>
    <col min="2051" max="2055" width="9.140625" style="1" customWidth="1"/>
    <col min="2056" max="2056" width="14.140625" style="1" customWidth="1"/>
    <col min="2057" max="2057" width="9.140625" style="1" customWidth="1"/>
    <col min="2058" max="2058" width="13.42578125" style="1" bestFit="1" customWidth="1"/>
    <col min="2059" max="2059" width="15" style="1" customWidth="1"/>
    <col min="2060" max="2303" width="9.140625" style="1" customWidth="1"/>
    <col min="2304" max="2304" width="18.28515625" style="1" customWidth="1"/>
    <col min="2305" max="2305" width="18" style="1" customWidth="1"/>
    <col min="2306" max="2306" width="2" style="1" customWidth="1"/>
    <col min="2307" max="2311" width="9.140625" style="1" customWidth="1"/>
    <col min="2312" max="2312" width="14.140625" style="1" customWidth="1"/>
    <col min="2313" max="2313" width="9.140625" style="1" customWidth="1"/>
    <col min="2314" max="2314" width="13.42578125" style="1" bestFit="1" customWidth="1"/>
    <col min="2315" max="2315" width="15" style="1" customWidth="1"/>
    <col min="2316" max="2559" width="9.140625" style="1" customWidth="1"/>
    <col min="2560" max="2560" width="18.28515625" style="1" customWidth="1"/>
    <col min="2561" max="2561" width="18" style="1" customWidth="1"/>
    <col min="2562" max="2562" width="2" style="1" customWidth="1"/>
    <col min="2563" max="2567" width="9.140625" style="1" customWidth="1"/>
    <col min="2568" max="2568" width="14.140625" style="1" customWidth="1"/>
    <col min="2569" max="2569" width="9.140625" style="1" customWidth="1"/>
    <col min="2570" max="2570" width="13.42578125" style="1" bestFit="1" customWidth="1"/>
    <col min="2571" max="2571" width="15" style="1" customWidth="1"/>
    <col min="2572" max="2815" width="9.140625" style="1" customWidth="1"/>
    <col min="2816" max="2816" width="18.28515625" style="1" customWidth="1"/>
    <col min="2817" max="2817" width="18" style="1" customWidth="1"/>
    <col min="2818" max="2818" width="2" style="1" customWidth="1"/>
    <col min="2819" max="2823" width="9.140625" style="1" customWidth="1"/>
    <col min="2824" max="2824" width="14.140625" style="1" customWidth="1"/>
    <col min="2825" max="2825" width="9.140625" style="1" customWidth="1"/>
    <col min="2826" max="2826" width="13.42578125" style="1" bestFit="1" customWidth="1"/>
    <col min="2827" max="2827" width="15" style="1" customWidth="1"/>
    <col min="2828" max="3071" width="9.140625" style="1" customWidth="1"/>
    <col min="3072" max="3072" width="18.28515625" style="1" customWidth="1"/>
    <col min="3073" max="3073" width="18" style="1" customWidth="1"/>
    <col min="3074" max="3074" width="2" style="1" customWidth="1"/>
    <col min="3075" max="3079" width="9.140625" style="1" customWidth="1"/>
    <col min="3080" max="3080" width="14.140625" style="1" customWidth="1"/>
    <col min="3081" max="3081" width="9.140625" style="1" customWidth="1"/>
    <col min="3082" max="3082" width="13.42578125" style="1" bestFit="1" customWidth="1"/>
    <col min="3083" max="3083" width="15" style="1" customWidth="1"/>
    <col min="3084" max="3327" width="9.140625" style="1" customWidth="1"/>
    <col min="3328" max="3328" width="18.28515625" style="1" customWidth="1"/>
    <col min="3329" max="3329" width="18" style="1" customWidth="1"/>
    <col min="3330" max="3330" width="2" style="1" customWidth="1"/>
    <col min="3331" max="3335" width="9.140625" style="1" customWidth="1"/>
    <col min="3336" max="3336" width="14.140625" style="1" customWidth="1"/>
    <col min="3337" max="3337" width="9.140625" style="1" customWidth="1"/>
    <col min="3338" max="3338" width="13.42578125" style="1" bestFit="1" customWidth="1"/>
    <col min="3339" max="3339" width="15" style="1" customWidth="1"/>
    <col min="3340" max="3583" width="9.140625" style="1" customWidth="1"/>
    <col min="3584" max="3584" width="18.28515625" style="1" customWidth="1"/>
    <col min="3585" max="3585" width="18" style="1" customWidth="1"/>
    <col min="3586" max="3586" width="2" style="1" customWidth="1"/>
    <col min="3587" max="3591" width="9.140625" style="1" customWidth="1"/>
    <col min="3592" max="3592" width="14.140625" style="1" customWidth="1"/>
    <col min="3593" max="3593" width="9.140625" style="1" customWidth="1"/>
    <col min="3594" max="3594" width="13.42578125" style="1" bestFit="1" customWidth="1"/>
    <col min="3595" max="3595" width="15" style="1" customWidth="1"/>
    <col min="3596" max="3839" width="9.140625" style="1" customWidth="1"/>
    <col min="3840" max="3840" width="18.28515625" style="1" customWidth="1"/>
    <col min="3841" max="3841" width="18" style="1" customWidth="1"/>
    <col min="3842" max="3842" width="2" style="1" customWidth="1"/>
    <col min="3843" max="3847" width="9.140625" style="1" customWidth="1"/>
    <col min="3848" max="3848" width="14.140625" style="1" customWidth="1"/>
    <col min="3849" max="3849" width="9.140625" style="1" customWidth="1"/>
    <col min="3850" max="3850" width="13.42578125" style="1" bestFit="1" customWidth="1"/>
    <col min="3851" max="3851" width="15" style="1" customWidth="1"/>
    <col min="3852" max="4095" width="9.140625" style="1" customWidth="1"/>
    <col min="4096" max="4096" width="18.28515625" style="1" customWidth="1"/>
    <col min="4097" max="4097" width="18" style="1" customWidth="1"/>
    <col min="4098" max="4098" width="2" style="1" customWidth="1"/>
    <col min="4099" max="4103" width="9.140625" style="1" customWidth="1"/>
    <col min="4104" max="4104" width="14.140625" style="1" customWidth="1"/>
    <col min="4105" max="4105" width="9.140625" style="1" customWidth="1"/>
    <col min="4106" max="4106" width="13.42578125" style="1" bestFit="1" customWidth="1"/>
    <col min="4107" max="4107" width="15" style="1" customWidth="1"/>
    <col min="4108" max="4351" width="9.140625" style="1" customWidth="1"/>
    <col min="4352" max="4352" width="18.28515625" style="1" customWidth="1"/>
    <col min="4353" max="4353" width="18" style="1" customWidth="1"/>
    <col min="4354" max="4354" width="2" style="1" customWidth="1"/>
    <col min="4355" max="4359" width="9.140625" style="1" customWidth="1"/>
    <col min="4360" max="4360" width="14.140625" style="1" customWidth="1"/>
    <col min="4361" max="4361" width="9.140625" style="1" customWidth="1"/>
    <col min="4362" max="4362" width="13.42578125" style="1" bestFit="1" customWidth="1"/>
    <col min="4363" max="4363" width="15" style="1" customWidth="1"/>
    <col min="4364" max="4607" width="9.140625" style="1" customWidth="1"/>
    <col min="4608" max="4608" width="18.28515625" style="1" customWidth="1"/>
    <col min="4609" max="4609" width="18" style="1" customWidth="1"/>
    <col min="4610" max="4610" width="2" style="1" customWidth="1"/>
    <col min="4611" max="4615" width="9.140625" style="1" customWidth="1"/>
    <col min="4616" max="4616" width="14.140625" style="1" customWidth="1"/>
    <col min="4617" max="4617" width="9.140625" style="1" customWidth="1"/>
    <col min="4618" max="4618" width="13.42578125" style="1" bestFit="1" customWidth="1"/>
    <col min="4619" max="4619" width="15" style="1" customWidth="1"/>
    <col min="4620" max="4863" width="9.140625" style="1" customWidth="1"/>
    <col min="4864" max="4864" width="18.28515625" style="1" customWidth="1"/>
    <col min="4865" max="4865" width="18" style="1" customWidth="1"/>
    <col min="4866" max="4866" width="2" style="1" customWidth="1"/>
    <col min="4867" max="4871" width="9.140625" style="1" customWidth="1"/>
    <col min="4872" max="4872" width="14.140625" style="1" customWidth="1"/>
    <col min="4873" max="4873" width="9.140625" style="1" customWidth="1"/>
    <col min="4874" max="4874" width="13.42578125" style="1" bestFit="1" customWidth="1"/>
    <col min="4875" max="4875" width="15" style="1" customWidth="1"/>
    <col min="4876" max="5119" width="9.140625" style="1" customWidth="1"/>
    <col min="5120" max="5120" width="18.28515625" style="1" customWidth="1"/>
    <col min="5121" max="5121" width="18" style="1" customWidth="1"/>
    <col min="5122" max="5122" width="2" style="1" customWidth="1"/>
    <col min="5123" max="5127" width="9.140625" style="1" customWidth="1"/>
    <col min="5128" max="5128" width="14.140625" style="1" customWidth="1"/>
    <col min="5129" max="5129" width="9.140625" style="1" customWidth="1"/>
    <col min="5130" max="5130" width="13.42578125" style="1" bestFit="1" customWidth="1"/>
    <col min="5131" max="5131" width="15" style="1" customWidth="1"/>
    <col min="5132" max="5375" width="9.140625" style="1" customWidth="1"/>
    <col min="5376" max="5376" width="18.28515625" style="1" customWidth="1"/>
    <col min="5377" max="5377" width="18" style="1" customWidth="1"/>
    <col min="5378" max="5378" width="2" style="1" customWidth="1"/>
    <col min="5379" max="5383" width="9.140625" style="1" customWidth="1"/>
    <col min="5384" max="5384" width="14.140625" style="1" customWidth="1"/>
    <col min="5385" max="5385" width="9.140625" style="1" customWidth="1"/>
    <col min="5386" max="5386" width="13.42578125" style="1" bestFit="1" customWidth="1"/>
    <col min="5387" max="5387" width="15" style="1" customWidth="1"/>
    <col min="5388" max="5631" width="9.140625" style="1" customWidth="1"/>
    <col min="5632" max="5632" width="18.28515625" style="1" customWidth="1"/>
    <col min="5633" max="5633" width="18" style="1" customWidth="1"/>
    <col min="5634" max="5634" width="2" style="1" customWidth="1"/>
    <col min="5635" max="5639" width="9.140625" style="1" customWidth="1"/>
    <col min="5640" max="5640" width="14.140625" style="1" customWidth="1"/>
    <col min="5641" max="5641" width="9.140625" style="1" customWidth="1"/>
    <col min="5642" max="5642" width="13.42578125" style="1" bestFit="1" customWidth="1"/>
    <col min="5643" max="5643" width="15" style="1" customWidth="1"/>
    <col min="5644" max="5887" width="9.140625" style="1" customWidth="1"/>
    <col min="5888" max="5888" width="18.28515625" style="1" customWidth="1"/>
    <col min="5889" max="5889" width="18" style="1" customWidth="1"/>
    <col min="5890" max="5890" width="2" style="1" customWidth="1"/>
    <col min="5891" max="5895" width="9.140625" style="1" customWidth="1"/>
    <col min="5896" max="5896" width="14.140625" style="1" customWidth="1"/>
    <col min="5897" max="5897" width="9.140625" style="1" customWidth="1"/>
    <col min="5898" max="5898" width="13.42578125" style="1" bestFit="1" customWidth="1"/>
    <col min="5899" max="5899" width="15" style="1" customWidth="1"/>
    <col min="5900" max="6143" width="9.140625" style="1" customWidth="1"/>
    <col min="6144" max="6144" width="18.28515625" style="1" customWidth="1"/>
    <col min="6145" max="6145" width="18" style="1" customWidth="1"/>
    <col min="6146" max="6146" width="2" style="1" customWidth="1"/>
    <col min="6147" max="6151" width="9.140625" style="1" customWidth="1"/>
    <col min="6152" max="6152" width="14.140625" style="1" customWidth="1"/>
    <col min="6153" max="6153" width="9.140625" style="1" customWidth="1"/>
    <col min="6154" max="6154" width="13.42578125" style="1" bestFit="1" customWidth="1"/>
    <col min="6155" max="6155" width="15" style="1" customWidth="1"/>
    <col min="6156" max="6399" width="9.140625" style="1" customWidth="1"/>
    <col min="6400" max="6400" width="18.28515625" style="1" customWidth="1"/>
    <col min="6401" max="6401" width="18" style="1" customWidth="1"/>
    <col min="6402" max="6402" width="2" style="1" customWidth="1"/>
    <col min="6403" max="6407" width="9.140625" style="1" customWidth="1"/>
    <col min="6408" max="6408" width="14.140625" style="1" customWidth="1"/>
    <col min="6409" max="6409" width="9.140625" style="1" customWidth="1"/>
    <col min="6410" max="6410" width="13.42578125" style="1" bestFit="1" customWidth="1"/>
    <col min="6411" max="6411" width="15" style="1" customWidth="1"/>
    <col min="6412" max="6655" width="9.140625" style="1" customWidth="1"/>
    <col min="6656" max="6656" width="18.28515625" style="1" customWidth="1"/>
    <col min="6657" max="6657" width="18" style="1" customWidth="1"/>
    <col min="6658" max="6658" width="2" style="1" customWidth="1"/>
    <col min="6659" max="6663" width="9.140625" style="1" customWidth="1"/>
    <col min="6664" max="6664" width="14.140625" style="1" customWidth="1"/>
    <col min="6665" max="6665" width="9.140625" style="1" customWidth="1"/>
    <col min="6666" max="6666" width="13.42578125" style="1" bestFit="1" customWidth="1"/>
    <col min="6667" max="6667" width="15" style="1" customWidth="1"/>
    <col min="6668" max="6911" width="9.140625" style="1" customWidth="1"/>
    <col min="6912" max="6912" width="18.28515625" style="1" customWidth="1"/>
    <col min="6913" max="6913" width="18" style="1" customWidth="1"/>
    <col min="6914" max="6914" width="2" style="1" customWidth="1"/>
    <col min="6915" max="6919" width="9.140625" style="1" customWidth="1"/>
    <col min="6920" max="6920" width="14.140625" style="1" customWidth="1"/>
    <col min="6921" max="6921" width="9.140625" style="1" customWidth="1"/>
    <col min="6922" max="6922" width="13.42578125" style="1" bestFit="1" customWidth="1"/>
    <col min="6923" max="6923" width="15" style="1" customWidth="1"/>
    <col min="6924" max="7167" width="9.140625" style="1" customWidth="1"/>
    <col min="7168" max="7168" width="18.28515625" style="1" customWidth="1"/>
    <col min="7169" max="7169" width="18" style="1" customWidth="1"/>
    <col min="7170" max="7170" width="2" style="1" customWidth="1"/>
    <col min="7171" max="7175" width="9.140625" style="1" customWidth="1"/>
    <col min="7176" max="7176" width="14.140625" style="1" customWidth="1"/>
    <col min="7177" max="7177" width="9.140625" style="1" customWidth="1"/>
    <col min="7178" max="7178" width="13.42578125" style="1" bestFit="1" customWidth="1"/>
    <col min="7179" max="7179" width="15" style="1" customWidth="1"/>
    <col min="7180" max="7423" width="9.140625" style="1" customWidth="1"/>
    <col min="7424" max="7424" width="18.28515625" style="1" customWidth="1"/>
    <col min="7425" max="7425" width="18" style="1" customWidth="1"/>
    <col min="7426" max="7426" width="2" style="1" customWidth="1"/>
    <col min="7427" max="7431" width="9.140625" style="1" customWidth="1"/>
    <col min="7432" max="7432" width="14.140625" style="1" customWidth="1"/>
    <col min="7433" max="7433" width="9.140625" style="1" customWidth="1"/>
    <col min="7434" max="7434" width="13.42578125" style="1" bestFit="1" customWidth="1"/>
    <col min="7435" max="7435" width="15" style="1" customWidth="1"/>
    <col min="7436" max="7679" width="9.140625" style="1" customWidth="1"/>
    <col min="7680" max="7680" width="18.28515625" style="1" customWidth="1"/>
    <col min="7681" max="7681" width="18" style="1" customWidth="1"/>
    <col min="7682" max="7682" width="2" style="1" customWidth="1"/>
    <col min="7683" max="7687" width="9.140625" style="1" customWidth="1"/>
    <col min="7688" max="7688" width="14.140625" style="1" customWidth="1"/>
    <col min="7689" max="7689" width="9.140625" style="1" customWidth="1"/>
    <col min="7690" max="7690" width="13.42578125" style="1" bestFit="1" customWidth="1"/>
    <col min="7691" max="7691" width="15" style="1" customWidth="1"/>
    <col min="7692" max="7935" width="9.140625" style="1" customWidth="1"/>
    <col min="7936" max="7936" width="18.28515625" style="1" customWidth="1"/>
    <col min="7937" max="7937" width="18" style="1" customWidth="1"/>
    <col min="7938" max="7938" width="2" style="1" customWidth="1"/>
    <col min="7939" max="7943" width="9.140625" style="1" customWidth="1"/>
    <col min="7944" max="7944" width="14.140625" style="1" customWidth="1"/>
    <col min="7945" max="7945" width="9.140625" style="1" customWidth="1"/>
    <col min="7946" max="7946" width="13.42578125" style="1" bestFit="1" customWidth="1"/>
    <col min="7947" max="7947" width="15" style="1" customWidth="1"/>
    <col min="7948" max="8191" width="9.140625" style="1" customWidth="1"/>
    <col min="8192" max="8192" width="18.28515625" style="1" customWidth="1"/>
    <col min="8193" max="8193" width="18" style="1" customWidth="1"/>
    <col min="8194" max="8194" width="2" style="1" customWidth="1"/>
    <col min="8195" max="8199" width="9.140625" style="1" customWidth="1"/>
    <col min="8200" max="8200" width="14.140625" style="1" customWidth="1"/>
    <col min="8201" max="8201" width="9.140625" style="1" customWidth="1"/>
    <col min="8202" max="8202" width="13.42578125" style="1" bestFit="1" customWidth="1"/>
    <col min="8203" max="8203" width="15" style="1" customWidth="1"/>
    <col min="8204" max="8447" width="9.140625" style="1" customWidth="1"/>
    <col min="8448" max="8448" width="18.28515625" style="1" customWidth="1"/>
    <col min="8449" max="8449" width="18" style="1" customWidth="1"/>
    <col min="8450" max="8450" width="2" style="1" customWidth="1"/>
    <col min="8451" max="8455" width="9.140625" style="1" customWidth="1"/>
    <col min="8456" max="8456" width="14.140625" style="1" customWidth="1"/>
    <col min="8457" max="8457" width="9.140625" style="1" customWidth="1"/>
    <col min="8458" max="8458" width="13.42578125" style="1" bestFit="1" customWidth="1"/>
    <col min="8459" max="8459" width="15" style="1" customWidth="1"/>
    <col min="8460" max="8703" width="9.140625" style="1" customWidth="1"/>
    <col min="8704" max="8704" width="18.28515625" style="1" customWidth="1"/>
    <col min="8705" max="8705" width="18" style="1" customWidth="1"/>
    <col min="8706" max="8706" width="2" style="1" customWidth="1"/>
    <col min="8707" max="8711" width="9.140625" style="1" customWidth="1"/>
    <col min="8712" max="8712" width="14.140625" style="1" customWidth="1"/>
    <col min="8713" max="8713" width="9.140625" style="1" customWidth="1"/>
    <col min="8714" max="8714" width="13.42578125" style="1" bestFit="1" customWidth="1"/>
    <col min="8715" max="8715" width="15" style="1" customWidth="1"/>
    <col min="8716" max="8959" width="9.140625" style="1" customWidth="1"/>
    <col min="8960" max="8960" width="18.28515625" style="1" customWidth="1"/>
    <col min="8961" max="8961" width="18" style="1" customWidth="1"/>
    <col min="8962" max="8962" width="2" style="1" customWidth="1"/>
    <col min="8963" max="8967" width="9.140625" style="1" customWidth="1"/>
    <col min="8968" max="8968" width="14.140625" style="1" customWidth="1"/>
    <col min="8969" max="8969" width="9.140625" style="1" customWidth="1"/>
    <col min="8970" max="8970" width="13.42578125" style="1" bestFit="1" customWidth="1"/>
    <col min="8971" max="8971" width="15" style="1" customWidth="1"/>
    <col min="8972" max="9215" width="9.140625" style="1" customWidth="1"/>
    <col min="9216" max="9216" width="18.28515625" style="1" customWidth="1"/>
    <col min="9217" max="9217" width="18" style="1" customWidth="1"/>
    <col min="9218" max="9218" width="2" style="1" customWidth="1"/>
    <col min="9219" max="9223" width="9.140625" style="1" customWidth="1"/>
    <col min="9224" max="9224" width="14.140625" style="1" customWidth="1"/>
    <col min="9225" max="9225" width="9.140625" style="1" customWidth="1"/>
    <col min="9226" max="9226" width="13.42578125" style="1" bestFit="1" customWidth="1"/>
    <col min="9227" max="9227" width="15" style="1" customWidth="1"/>
    <col min="9228" max="9471" width="9.140625" style="1" customWidth="1"/>
    <col min="9472" max="9472" width="18.28515625" style="1" customWidth="1"/>
    <col min="9473" max="9473" width="18" style="1" customWidth="1"/>
    <col min="9474" max="9474" width="2" style="1" customWidth="1"/>
    <col min="9475" max="9479" width="9.140625" style="1" customWidth="1"/>
    <col min="9480" max="9480" width="14.140625" style="1" customWidth="1"/>
    <col min="9481" max="9481" width="9.140625" style="1" customWidth="1"/>
    <col min="9482" max="9482" width="13.42578125" style="1" bestFit="1" customWidth="1"/>
    <col min="9483" max="9483" width="15" style="1" customWidth="1"/>
    <col min="9484" max="9727" width="9.140625" style="1" customWidth="1"/>
    <col min="9728" max="9728" width="18.28515625" style="1" customWidth="1"/>
    <col min="9729" max="9729" width="18" style="1" customWidth="1"/>
    <col min="9730" max="9730" width="2" style="1" customWidth="1"/>
    <col min="9731" max="9735" width="9.140625" style="1" customWidth="1"/>
    <col min="9736" max="9736" width="14.140625" style="1" customWidth="1"/>
    <col min="9737" max="9737" width="9.140625" style="1" customWidth="1"/>
    <col min="9738" max="9738" width="13.42578125" style="1" bestFit="1" customWidth="1"/>
    <col min="9739" max="9739" width="15" style="1" customWidth="1"/>
    <col min="9740" max="9983" width="9.140625" style="1" customWidth="1"/>
    <col min="9984" max="9984" width="18.28515625" style="1" customWidth="1"/>
    <col min="9985" max="9985" width="18" style="1" customWidth="1"/>
    <col min="9986" max="9986" width="2" style="1" customWidth="1"/>
    <col min="9987" max="9991" width="9.140625" style="1" customWidth="1"/>
    <col min="9992" max="9992" width="14.140625" style="1" customWidth="1"/>
    <col min="9993" max="9993" width="9.140625" style="1" customWidth="1"/>
    <col min="9994" max="9994" width="13.42578125" style="1" bestFit="1" customWidth="1"/>
    <col min="9995" max="9995" width="15" style="1" customWidth="1"/>
    <col min="9996" max="10239" width="9.140625" style="1" customWidth="1"/>
    <col min="10240" max="10240" width="18.28515625" style="1" customWidth="1"/>
    <col min="10241" max="10241" width="18" style="1" customWidth="1"/>
    <col min="10242" max="10242" width="2" style="1" customWidth="1"/>
    <col min="10243" max="10247" width="9.140625" style="1" customWidth="1"/>
    <col min="10248" max="10248" width="14.140625" style="1" customWidth="1"/>
    <col min="10249" max="10249" width="9.140625" style="1" customWidth="1"/>
    <col min="10250" max="10250" width="13.42578125" style="1" bestFit="1" customWidth="1"/>
    <col min="10251" max="10251" width="15" style="1" customWidth="1"/>
    <col min="10252" max="10495" width="9.140625" style="1" customWidth="1"/>
    <col min="10496" max="10496" width="18.28515625" style="1" customWidth="1"/>
    <col min="10497" max="10497" width="18" style="1" customWidth="1"/>
    <col min="10498" max="10498" width="2" style="1" customWidth="1"/>
    <col min="10499" max="10503" width="9.140625" style="1" customWidth="1"/>
    <col min="10504" max="10504" width="14.140625" style="1" customWidth="1"/>
    <col min="10505" max="10505" width="9.140625" style="1" customWidth="1"/>
    <col min="10506" max="10506" width="13.42578125" style="1" bestFit="1" customWidth="1"/>
    <col min="10507" max="10507" width="15" style="1" customWidth="1"/>
    <col min="10508" max="10751" width="9.140625" style="1" customWidth="1"/>
    <col min="10752" max="10752" width="18.28515625" style="1" customWidth="1"/>
    <col min="10753" max="10753" width="18" style="1" customWidth="1"/>
    <col min="10754" max="10754" width="2" style="1" customWidth="1"/>
    <col min="10755" max="10759" width="9.140625" style="1" customWidth="1"/>
    <col min="10760" max="10760" width="14.140625" style="1" customWidth="1"/>
    <col min="10761" max="10761" width="9.140625" style="1" customWidth="1"/>
    <col min="10762" max="10762" width="13.42578125" style="1" bestFit="1" customWidth="1"/>
    <col min="10763" max="10763" width="15" style="1" customWidth="1"/>
    <col min="10764" max="11007" width="9.140625" style="1" customWidth="1"/>
    <col min="11008" max="11008" width="18.28515625" style="1" customWidth="1"/>
    <col min="11009" max="11009" width="18" style="1" customWidth="1"/>
    <col min="11010" max="11010" width="2" style="1" customWidth="1"/>
    <col min="11011" max="11015" width="9.140625" style="1" customWidth="1"/>
    <col min="11016" max="11016" width="14.140625" style="1" customWidth="1"/>
    <col min="11017" max="11017" width="9.140625" style="1" customWidth="1"/>
    <col min="11018" max="11018" width="13.42578125" style="1" bestFit="1" customWidth="1"/>
    <col min="11019" max="11019" width="15" style="1" customWidth="1"/>
    <col min="11020" max="11263" width="9.140625" style="1" customWidth="1"/>
    <col min="11264" max="11264" width="18.28515625" style="1" customWidth="1"/>
    <col min="11265" max="11265" width="18" style="1" customWidth="1"/>
    <col min="11266" max="11266" width="2" style="1" customWidth="1"/>
    <col min="11267" max="11271" width="9.140625" style="1" customWidth="1"/>
    <col min="11272" max="11272" width="14.140625" style="1" customWidth="1"/>
    <col min="11273" max="11273" width="9.140625" style="1" customWidth="1"/>
    <col min="11274" max="11274" width="13.42578125" style="1" bestFit="1" customWidth="1"/>
    <col min="11275" max="11275" width="15" style="1" customWidth="1"/>
    <col min="11276" max="11519" width="9.140625" style="1" customWidth="1"/>
    <col min="11520" max="11520" width="18.28515625" style="1" customWidth="1"/>
    <col min="11521" max="11521" width="18" style="1" customWidth="1"/>
    <col min="11522" max="11522" width="2" style="1" customWidth="1"/>
    <col min="11523" max="11527" width="9.140625" style="1" customWidth="1"/>
    <col min="11528" max="11528" width="14.140625" style="1" customWidth="1"/>
    <col min="11529" max="11529" width="9.140625" style="1" customWidth="1"/>
    <col min="11530" max="11530" width="13.42578125" style="1" bestFit="1" customWidth="1"/>
    <col min="11531" max="11531" width="15" style="1" customWidth="1"/>
    <col min="11532" max="11775" width="9.140625" style="1" customWidth="1"/>
    <col min="11776" max="11776" width="18.28515625" style="1" customWidth="1"/>
    <col min="11777" max="11777" width="18" style="1" customWidth="1"/>
    <col min="11778" max="11778" width="2" style="1" customWidth="1"/>
    <col min="11779" max="11783" width="9.140625" style="1" customWidth="1"/>
    <col min="11784" max="11784" width="14.140625" style="1" customWidth="1"/>
    <col min="11785" max="11785" width="9.140625" style="1" customWidth="1"/>
    <col min="11786" max="11786" width="13.42578125" style="1" bestFit="1" customWidth="1"/>
    <col min="11787" max="11787" width="15" style="1" customWidth="1"/>
    <col min="11788" max="12031" width="9.140625" style="1" customWidth="1"/>
    <col min="12032" max="12032" width="18.28515625" style="1" customWidth="1"/>
    <col min="12033" max="12033" width="18" style="1" customWidth="1"/>
    <col min="12034" max="12034" width="2" style="1" customWidth="1"/>
    <col min="12035" max="12039" width="9.140625" style="1" customWidth="1"/>
    <col min="12040" max="12040" width="14.140625" style="1" customWidth="1"/>
    <col min="12041" max="12041" width="9.140625" style="1" customWidth="1"/>
    <col min="12042" max="12042" width="13.42578125" style="1" bestFit="1" customWidth="1"/>
    <col min="12043" max="12043" width="15" style="1" customWidth="1"/>
    <col min="12044" max="12287" width="9.140625" style="1" customWidth="1"/>
    <col min="12288" max="12288" width="18.28515625" style="1" customWidth="1"/>
    <col min="12289" max="12289" width="18" style="1" customWidth="1"/>
    <col min="12290" max="12290" width="2" style="1" customWidth="1"/>
    <col min="12291" max="12295" width="9.140625" style="1" customWidth="1"/>
    <col min="12296" max="12296" width="14.140625" style="1" customWidth="1"/>
    <col min="12297" max="12297" width="9.140625" style="1" customWidth="1"/>
    <col min="12298" max="12298" width="13.42578125" style="1" bestFit="1" customWidth="1"/>
    <col min="12299" max="12299" width="15" style="1" customWidth="1"/>
    <col min="12300" max="12543" width="9.140625" style="1" customWidth="1"/>
    <col min="12544" max="12544" width="18.28515625" style="1" customWidth="1"/>
    <col min="12545" max="12545" width="18" style="1" customWidth="1"/>
    <col min="12546" max="12546" width="2" style="1" customWidth="1"/>
    <col min="12547" max="12551" width="9.140625" style="1" customWidth="1"/>
    <col min="12552" max="12552" width="14.140625" style="1" customWidth="1"/>
    <col min="12553" max="12553" width="9.140625" style="1" customWidth="1"/>
    <col min="12554" max="12554" width="13.42578125" style="1" bestFit="1" customWidth="1"/>
    <col min="12555" max="12555" width="15" style="1" customWidth="1"/>
    <col min="12556" max="12799" width="9.140625" style="1" customWidth="1"/>
    <col min="12800" max="12800" width="18.28515625" style="1" customWidth="1"/>
    <col min="12801" max="12801" width="18" style="1" customWidth="1"/>
    <col min="12802" max="12802" width="2" style="1" customWidth="1"/>
    <col min="12803" max="12807" width="9.140625" style="1" customWidth="1"/>
    <col min="12808" max="12808" width="14.140625" style="1" customWidth="1"/>
    <col min="12809" max="12809" width="9.140625" style="1" customWidth="1"/>
    <col min="12810" max="12810" width="13.42578125" style="1" bestFit="1" customWidth="1"/>
    <col min="12811" max="12811" width="15" style="1" customWidth="1"/>
    <col min="12812" max="13055" width="9.140625" style="1" customWidth="1"/>
    <col min="13056" max="13056" width="18.28515625" style="1" customWidth="1"/>
    <col min="13057" max="13057" width="18" style="1" customWidth="1"/>
    <col min="13058" max="13058" width="2" style="1" customWidth="1"/>
    <col min="13059" max="13063" width="9.140625" style="1" customWidth="1"/>
    <col min="13064" max="13064" width="14.140625" style="1" customWidth="1"/>
    <col min="13065" max="13065" width="9.140625" style="1" customWidth="1"/>
    <col min="13066" max="13066" width="13.42578125" style="1" bestFit="1" customWidth="1"/>
    <col min="13067" max="13067" width="15" style="1" customWidth="1"/>
    <col min="13068" max="13311" width="9.140625" style="1" customWidth="1"/>
    <col min="13312" max="13312" width="18.28515625" style="1" customWidth="1"/>
    <col min="13313" max="13313" width="18" style="1" customWidth="1"/>
    <col min="13314" max="13314" width="2" style="1" customWidth="1"/>
    <col min="13315" max="13319" width="9.140625" style="1" customWidth="1"/>
    <col min="13320" max="13320" width="14.140625" style="1" customWidth="1"/>
    <col min="13321" max="13321" width="9.140625" style="1" customWidth="1"/>
    <col min="13322" max="13322" width="13.42578125" style="1" bestFit="1" customWidth="1"/>
    <col min="13323" max="13323" width="15" style="1" customWidth="1"/>
    <col min="13324" max="13567" width="9.140625" style="1" customWidth="1"/>
    <col min="13568" max="13568" width="18.28515625" style="1" customWidth="1"/>
    <col min="13569" max="13569" width="18" style="1" customWidth="1"/>
    <col min="13570" max="13570" width="2" style="1" customWidth="1"/>
    <col min="13571" max="13575" width="9.140625" style="1" customWidth="1"/>
    <col min="13576" max="13576" width="14.140625" style="1" customWidth="1"/>
    <col min="13577" max="13577" width="9.140625" style="1" customWidth="1"/>
    <col min="13578" max="13578" width="13.42578125" style="1" bestFit="1" customWidth="1"/>
    <col min="13579" max="13579" width="15" style="1" customWidth="1"/>
    <col min="13580" max="13823" width="9.140625" style="1" customWidth="1"/>
    <col min="13824" max="13824" width="18.28515625" style="1" customWidth="1"/>
    <col min="13825" max="13825" width="18" style="1" customWidth="1"/>
    <col min="13826" max="13826" width="2" style="1" customWidth="1"/>
    <col min="13827" max="13831" width="9.140625" style="1" customWidth="1"/>
    <col min="13832" max="13832" width="14.140625" style="1" customWidth="1"/>
    <col min="13833" max="13833" width="9.140625" style="1" customWidth="1"/>
    <col min="13834" max="13834" width="13.42578125" style="1" bestFit="1" customWidth="1"/>
    <col min="13835" max="13835" width="15" style="1" customWidth="1"/>
    <col min="13836" max="14079" width="9.140625" style="1" customWidth="1"/>
    <col min="14080" max="14080" width="18.28515625" style="1" customWidth="1"/>
    <col min="14081" max="14081" width="18" style="1" customWidth="1"/>
    <col min="14082" max="14082" width="2" style="1" customWidth="1"/>
    <col min="14083" max="14087" width="9.140625" style="1" customWidth="1"/>
    <col min="14088" max="14088" width="14.140625" style="1" customWidth="1"/>
    <col min="14089" max="14089" width="9.140625" style="1" customWidth="1"/>
    <col min="14090" max="14090" width="13.42578125" style="1" bestFit="1" customWidth="1"/>
    <col min="14091" max="14091" width="15" style="1" customWidth="1"/>
    <col min="14092" max="14335" width="9.140625" style="1" customWidth="1"/>
    <col min="14336" max="14336" width="18.28515625" style="1" customWidth="1"/>
    <col min="14337" max="14337" width="18" style="1" customWidth="1"/>
    <col min="14338" max="14338" width="2" style="1" customWidth="1"/>
    <col min="14339" max="14343" width="9.140625" style="1" customWidth="1"/>
    <col min="14344" max="14344" width="14.140625" style="1" customWidth="1"/>
    <col min="14345" max="14345" width="9.140625" style="1" customWidth="1"/>
    <col min="14346" max="14346" width="13.42578125" style="1" bestFit="1" customWidth="1"/>
    <col min="14347" max="14347" width="15" style="1" customWidth="1"/>
    <col min="14348" max="14591" width="9.140625" style="1" customWidth="1"/>
    <col min="14592" max="14592" width="18.28515625" style="1" customWidth="1"/>
    <col min="14593" max="14593" width="18" style="1" customWidth="1"/>
    <col min="14594" max="14594" width="2" style="1" customWidth="1"/>
    <col min="14595" max="14599" width="9.140625" style="1" customWidth="1"/>
    <col min="14600" max="14600" width="14.140625" style="1" customWidth="1"/>
    <col min="14601" max="14601" width="9.140625" style="1" customWidth="1"/>
    <col min="14602" max="14602" width="13.42578125" style="1" bestFit="1" customWidth="1"/>
    <col min="14603" max="14603" width="15" style="1" customWidth="1"/>
    <col min="14604" max="14847" width="9.140625" style="1" customWidth="1"/>
    <col min="14848" max="14848" width="18.28515625" style="1" customWidth="1"/>
    <col min="14849" max="14849" width="18" style="1" customWidth="1"/>
    <col min="14850" max="14850" width="2" style="1" customWidth="1"/>
    <col min="14851" max="14855" width="9.140625" style="1" customWidth="1"/>
    <col min="14856" max="14856" width="14.140625" style="1" customWidth="1"/>
    <col min="14857" max="14857" width="9.140625" style="1" customWidth="1"/>
    <col min="14858" max="14858" width="13.42578125" style="1" bestFit="1" customWidth="1"/>
    <col min="14859" max="14859" width="15" style="1" customWidth="1"/>
    <col min="14860" max="15103" width="9.140625" style="1" customWidth="1"/>
    <col min="15104" max="15104" width="18.28515625" style="1" customWidth="1"/>
    <col min="15105" max="15105" width="18" style="1" customWidth="1"/>
    <col min="15106" max="15106" width="2" style="1" customWidth="1"/>
    <col min="15107" max="15111" width="9.140625" style="1" customWidth="1"/>
    <col min="15112" max="15112" width="14.140625" style="1" customWidth="1"/>
    <col min="15113" max="15113" width="9.140625" style="1" customWidth="1"/>
    <col min="15114" max="15114" width="13.42578125" style="1" bestFit="1" customWidth="1"/>
    <col min="15115" max="15115" width="15" style="1" customWidth="1"/>
    <col min="15116" max="15359" width="9.140625" style="1" customWidth="1"/>
    <col min="15360" max="15360" width="18.28515625" style="1" customWidth="1"/>
    <col min="15361" max="15361" width="18" style="1" customWidth="1"/>
    <col min="15362" max="15362" width="2" style="1" customWidth="1"/>
    <col min="15363" max="15367" width="9.140625" style="1" customWidth="1"/>
    <col min="15368" max="15368" width="14.140625" style="1" customWidth="1"/>
    <col min="15369" max="15369" width="9.140625" style="1" customWidth="1"/>
    <col min="15370" max="15370" width="13.42578125" style="1" bestFit="1" customWidth="1"/>
    <col min="15371" max="15371" width="15" style="1" customWidth="1"/>
    <col min="15372" max="15615" width="9.140625" style="1" customWidth="1"/>
    <col min="15616" max="15616" width="18.28515625" style="1" customWidth="1"/>
    <col min="15617" max="15617" width="18" style="1" customWidth="1"/>
    <col min="15618" max="15618" width="2" style="1" customWidth="1"/>
    <col min="15619" max="15623" width="9.140625" style="1" customWidth="1"/>
    <col min="15624" max="15624" width="14.140625" style="1" customWidth="1"/>
    <col min="15625" max="15625" width="9.140625" style="1" customWidth="1"/>
    <col min="15626" max="15626" width="13.42578125" style="1" bestFit="1" customWidth="1"/>
    <col min="15627" max="15627" width="15" style="1" customWidth="1"/>
    <col min="15628" max="15871" width="9.140625" style="1" customWidth="1"/>
    <col min="15872" max="15872" width="18.28515625" style="1" customWidth="1"/>
    <col min="15873" max="15873" width="18" style="1" customWidth="1"/>
    <col min="15874" max="15874" width="2" style="1" customWidth="1"/>
    <col min="15875" max="15879" width="9.140625" style="1" customWidth="1"/>
    <col min="15880" max="15880" width="14.140625" style="1" customWidth="1"/>
    <col min="15881" max="15881" width="9.140625" style="1" customWidth="1"/>
    <col min="15882" max="15882" width="13.42578125" style="1" bestFit="1" customWidth="1"/>
    <col min="15883" max="15883" width="15" style="1" customWidth="1"/>
    <col min="15884" max="16127" width="9.140625" style="1" customWidth="1"/>
    <col min="16128" max="16128" width="18.28515625" style="1" customWidth="1"/>
    <col min="16129" max="16129" width="18" style="1" customWidth="1"/>
    <col min="16130" max="16130" width="2" style="1" customWidth="1"/>
    <col min="16131" max="16135" width="9.140625" style="1" customWidth="1"/>
    <col min="16136" max="16136" width="14.140625" style="1" customWidth="1"/>
    <col min="16137" max="16137" width="9.140625" style="1" customWidth="1"/>
    <col min="16138" max="16138" width="13.42578125" style="1" bestFit="1" customWidth="1"/>
    <col min="16139" max="16139" width="15" style="1" customWidth="1"/>
    <col min="16140" max="16384" width="9.140625" style="1" customWidth="1"/>
  </cols>
  <sheetData>
    <row r="1" spans="4:15" x14ac:dyDescent="0.2">
      <c r="D1" s="3" t="s">
        <v>56</v>
      </c>
      <c r="E1" s="20">
        <f ca="1">TODAY()</f>
        <v>44868</v>
      </c>
    </row>
    <row r="2" spans="4:15" ht="15.75" x14ac:dyDescent="0.25">
      <c r="D2" s="17" t="s">
        <v>8</v>
      </c>
      <c r="E2" s="18">
        <f ca="1">YEAR(E1)</f>
        <v>2022</v>
      </c>
      <c r="F2" s="19" t="s">
        <v>9</v>
      </c>
      <c r="G2" s="2"/>
      <c r="H2" s="64" t="s">
        <v>55</v>
      </c>
      <c r="I2" s="65"/>
      <c r="J2" s="65"/>
      <c r="K2" s="65"/>
      <c r="L2" s="65"/>
      <c r="M2" s="65"/>
      <c r="N2" s="65"/>
      <c r="O2" s="66"/>
    </row>
    <row r="3" spans="4:15" x14ac:dyDescent="0.2">
      <c r="D3" s="13" t="s">
        <v>11</v>
      </c>
      <c r="E3" s="14">
        <f ca="1">DATE(E2,1,1)</f>
        <v>44562</v>
      </c>
      <c r="F3" s="12" t="s">
        <v>12</v>
      </c>
      <c r="H3" s="4" t="s">
        <v>10</v>
      </c>
      <c r="I3" s="5" t="s">
        <v>8</v>
      </c>
      <c r="J3" s="6">
        <f ca="1">E2</f>
        <v>2022</v>
      </c>
      <c r="K3" s="5"/>
      <c r="L3" s="5"/>
      <c r="M3" s="5"/>
      <c r="N3" s="5"/>
      <c r="O3" s="7" t="s">
        <v>46</v>
      </c>
    </row>
    <row r="4" spans="4:15" x14ac:dyDescent="0.2">
      <c r="D4" s="13" t="s">
        <v>15</v>
      </c>
      <c r="E4" s="14">
        <f ca="1">N4</f>
        <v>44665</v>
      </c>
      <c r="F4" s="12" t="s">
        <v>16</v>
      </c>
      <c r="H4" s="4" t="s">
        <v>13</v>
      </c>
      <c r="I4" s="5" t="s">
        <v>14</v>
      </c>
      <c r="J4" s="5">
        <f ca="1">MOD(År,19)</f>
        <v>8</v>
      </c>
      <c r="K4" s="5"/>
      <c r="L4" s="5" t="s">
        <v>15</v>
      </c>
      <c r="M4" s="8">
        <f ca="1">M6-3</f>
        <v>44665</v>
      </c>
      <c r="N4" s="8">
        <f ca="1">N6-3</f>
        <v>44665</v>
      </c>
      <c r="O4" s="7">
        <v>-3</v>
      </c>
    </row>
    <row r="5" spans="4:15" x14ac:dyDescent="0.2">
      <c r="D5" s="13" t="s">
        <v>19</v>
      </c>
      <c r="E5" s="14">
        <f ca="1">N5</f>
        <v>44666</v>
      </c>
      <c r="F5" s="12" t="s">
        <v>16</v>
      </c>
      <c r="H5" s="4" t="s">
        <v>17</v>
      </c>
      <c r="I5" s="5" t="s">
        <v>18</v>
      </c>
      <c r="J5" s="5">
        <f ca="1">INT(År/100)</f>
        <v>20</v>
      </c>
      <c r="K5" s="5"/>
      <c r="L5" s="5" t="s">
        <v>19</v>
      </c>
      <c r="M5" s="8">
        <f ca="1">M6-2</f>
        <v>44666</v>
      </c>
      <c r="N5" s="8">
        <f ca="1">N6-2</f>
        <v>44666</v>
      </c>
      <c r="O5" s="7">
        <v>-2</v>
      </c>
    </row>
    <row r="6" spans="4:15" x14ac:dyDescent="0.2">
      <c r="D6" s="13" t="s">
        <v>21</v>
      </c>
      <c r="E6" s="14">
        <f ca="1">N6</f>
        <v>44668</v>
      </c>
      <c r="F6" s="12" t="s">
        <v>16</v>
      </c>
      <c r="H6" s="4" t="s">
        <v>20</v>
      </c>
      <c r="I6" s="5" t="s">
        <v>14</v>
      </c>
      <c r="J6" s="5">
        <f ca="1">MOD(År,100)</f>
        <v>22</v>
      </c>
      <c r="K6" s="5"/>
      <c r="L6" s="6" t="s">
        <v>21</v>
      </c>
      <c r="M6" s="8">
        <f ca="1">DATE(År,J21,J20)</f>
        <v>44668</v>
      </c>
      <c r="N6" s="8">
        <f ca="1">DATE(År,J21,J20)</f>
        <v>44668</v>
      </c>
      <c r="O6" s="7"/>
    </row>
    <row r="7" spans="4:15" x14ac:dyDescent="0.2">
      <c r="D7" s="15" t="s">
        <v>23</v>
      </c>
      <c r="E7" s="16">
        <f ca="1">E6+1</f>
        <v>44669</v>
      </c>
      <c r="F7" s="12" t="s">
        <v>16</v>
      </c>
      <c r="H7" s="4" t="s">
        <v>22</v>
      </c>
      <c r="I7" s="5" t="s">
        <v>18</v>
      </c>
      <c r="J7" s="5">
        <f ca="1">INT(J5/4)</f>
        <v>5</v>
      </c>
      <c r="K7" s="5"/>
      <c r="L7" s="5" t="s">
        <v>23</v>
      </c>
      <c r="M7" s="8">
        <f ca="1">M6+1</f>
        <v>44669</v>
      </c>
      <c r="N7" s="8">
        <f ca="1">N6+1</f>
        <v>44669</v>
      </c>
      <c r="O7" s="7">
        <v>1</v>
      </c>
    </row>
    <row r="8" spans="4:15" x14ac:dyDescent="0.2">
      <c r="D8" s="21" t="s">
        <v>88</v>
      </c>
      <c r="E8" s="16">
        <f ca="1">DATE(E2,5,1)</f>
        <v>44682</v>
      </c>
      <c r="F8" s="23" t="s">
        <v>12</v>
      </c>
      <c r="H8" s="4" t="s">
        <v>24</v>
      </c>
      <c r="I8" s="5" t="s">
        <v>14</v>
      </c>
      <c r="J8" s="5">
        <f ca="1">MOD(J5,4)</f>
        <v>0</v>
      </c>
      <c r="K8" s="5"/>
      <c r="L8" s="5" t="s">
        <v>47</v>
      </c>
      <c r="M8" s="8">
        <f ca="1">M6+7</f>
        <v>44675</v>
      </c>
      <c r="N8" s="5"/>
      <c r="O8" s="7"/>
    </row>
    <row r="9" spans="4:15" x14ac:dyDescent="0.2">
      <c r="D9" s="22" t="s">
        <v>89</v>
      </c>
      <c r="E9" s="16">
        <f ca="1">DATE(E2,5,17)</f>
        <v>44698</v>
      </c>
      <c r="F9" s="23" t="s">
        <v>12</v>
      </c>
      <c r="H9" s="4" t="s">
        <v>26</v>
      </c>
      <c r="I9" s="5" t="s">
        <v>18</v>
      </c>
      <c r="J9" s="5">
        <f ca="1">INT((J5+8)/25)</f>
        <v>1</v>
      </c>
      <c r="K9" s="5"/>
      <c r="L9" s="5" t="s">
        <v>48</v>
      </c>
      <c r="M9" s="8">
        <f ca="1">M8+7</f>
        <v>44682</v>
      </c>
      <c r="N9" s="5"/>
      <c r="O9" s="7"/>
    </row>
    <row r="10" spans="4:15" x14ac:dyDescent="0.2">
      <c r="D10" s="13" t="s">
        <v>27</v>
      </c>
      <c r="E10" s="14">
        <f ca="1">N14</f>
        <v>44707</v>
      </c>
      <c r="F10" s="12" t="s">
        <v>16</v>
      </c>
      <c r="H10" s="4" t="s">
        <v>28</v>
      </c>
      <c r="I10" s="5" t="s">
        <v>18</v>
      </c>
      <c r="J10" s="5">
        <f ca="1">INT((J5-J9+1)/3)</f>
        <v>6</v>
      </c>
      <c r="K10" s="5"/>
      <c r="L10" s="5" t="s">
        <v>49</v>
      </c>
      <c r="M10" s="8">
        <f ca="1">M9+7</f>
        <v>44689</v>
      </c>
      <c r="N10" s="5"/>
      <c r="O10" s="7"/>
    </row>
    <row r="11" spans="4:15" x14ac:dyDescent="0.2">
      <c r="D11" s="13" t="s">
        <v>29</v>
      </c>
      <c r="E11" s="14">
        <f ca="1">N16</f>
        <v>44717</v>
      </c>
      <c r="F11" s="12" t="s">
        <v>16</v>
      </c>
      <c r="H11" s="4" t="s">
        <v>30</v>
      </c>
      <c r="I11" s="5" t="s">
        <v>18</v>
      </c>
      <c r="J11" s="5">
        <f ca="1">MOD(19*J4+J5-J7-J10+15,30)</f>
        <v>26</v>
      </c>
      <c r="K11" s="5"/>
      <c r="L11" s="5" t="s">
        <v>25</v>
      </c>
      <c r="M11" s="8">
        <f ca="1">M10+5</f>
        <v>44694</v>
      </c>
      <c r="N11" s="8">
        <f ca="1">N6+26</f>
        <v>44694</v>
      </c>
      <c r="O11" s="7">
        <v>26</v>
      </c>
    </row>
    <row r="12" spans="4:15" x14ac:dyDescent="0.2">
      <c r="D12" s="13" t="s">
        <v>31</v>
      </c>
      <c r="E12" s="14">
        <f ca="1">N17</f>
        <v>44718</v>
      </c>
      <c r="F12" s="12" t="s">
        <v>16</v>
      </c>
      <c r="H12" s="4" t="s">
        <v>32</v>
      </c>
      <c r="I12" s="5" t="s">
        <v>18</v>
      </c>
      <c r="J12" s="5">
        <f ca="1">INT(J6/4)</f>
        <v>5</v>
      </c>
      <c r="K12" s="5"/>
      <c r="L12" s="5" t="s">
        <v>50</v>
      </c>
      <c r="M12" s="8">
        <f ca="1">M10+7</f>
        <v>44696</v>
      </c>
      <c r="N12" s="5"/>
      <c r="O12" s="7"/>
    </row>
    <row r="13" spans="4:15" x14ac:dyDescent="0.2">
      <c r="D13" s="13" t="s">
        <v>34</v>
      </c>
      <c r="E13" s="14">
        <f ca="1">DATE(E2,12,24)</f>
        <v>44919</v>
      </c>
      <c r="F13" s="12" t="s">
        <v>12</v>
      </c>
      <c r="H13" s="4" t="s">
        <v>33</v>
      </c>
      <c r="I13" s="5" t="s">
        <v>14</v>
      </c>
      <c r="J13" s="5">
        <f ca="1">MOD(J6,4)</f>
        <v>2</v>
      </c>
      <c r="K13" s="5"/>
      <c r="L13" s="5" t="s">
        <v>51</v>
      </c>
      <c r="M13" s="8">
        <f ca="1">M12+7</f>
        <v>44703</v>
      </c>
      <c r="N13" s="5"/>
      <c r="O13" s="7"/>
    </row>
    <row r="14" spans="4:15" x14ac:dyDescent="0.2">
      <c r="D14" s="13" t="s">
        <v>36</v>
      </c>
      <c r="E14" s="14">
        <f ca="1">E13+1</f>
        <v>44920</v>
      </c>
      <c r="F14" s="12" t="s">
        <v>12</v>
      </c>
      <c r="H14" s="4" t="s">
        <v>35</v>
      </c>
      <c r="I14" s="5" t="s">
        <v>14</v>
      </c>
      <c r="J14" s="5">
        <f ca="1">MOD(32+2*J8+2*J12-J11-J13,7)</f>
        <v>0</v>
      </c>
      <c r="K14" s="5"/>
      <c r="L14" s="5" t="s">
        <v>27</v>
      </c>
      <c r="M14" s="8">
        <f ca="1">M13+4</f>
        <v>44707</v>
      </c>
      <c r="N14" s="8">
        <f ca="1">N6+39</f>
        <v>44707</v>
      </c>
      <c r="O14" s="7">
        <v>39</v>
      </c>
    </row>
    <row r="15" spans="4:15" x14ac:dyDescent="0.2">
      <c r="D15" s="13" t="s">
        <v>38</v>
      </c>
      <c r="E15" s="14">
        <f ca="1">E13+2</f>
        <v>44921</v>
      </c>
      <c r="F15" s="12" t="s">
        <v>12</v>
      </c>
      <c r="H15" s="4" t="s">
        <v>37</v>
      </c>
      <c r="I15" s="5" t="s">
        <v>18</v>
      </c>
      <c r="J15" s="5">
        <f ca="1">INT((J4+11*J11+22*J14)/451)</f>
        <v>0</v>
      </c>
      <c r="K15" s="5"/>
      <c r="L15" s="5" t="s">
        <v>52</v>
      </c>
      <c r="M15" s="8">
        <f ca="1">M13+7</f>
        <v>44710</v>
      </c>
      <c r="N15" s="5"/>
      <c r="O15" s="7"/>
    </row>
    <row r="16" spans="4:15" x14ac:dyDescent="0.2">
      <c r="D16" s="13" t="s">
        <v>40</v>
      </c>
      <c r="E16" s="14">
        <f ca="1">DATE(E2,12,31)</f>
        <v>44926</v>
      </c>
      <c r="F16" s="12" t="s">
        <v>12</v>
      </c>
      <c r="H16" s="4" t="s">
        <v>39</v>
      </c>
      <c r="I16" s="5" t="s">
        <v>18</v>
      </c>
      <c r="J16" s="5">
        <f ca="1">INT((J11+J14-7*J15+114)/31)</f>
        <v>4</v>
      </c>
      <c r="K16" s="5"/>
      <c r="L16" s="5" t="s">
        <v>29</v>
      </c>
      <c r="M16" s="8">
        <f ca="1">M15+7</f>
        <v>44717</v>
      </c>
      <c r="N16" s="8">
        <f ca="1">N6+49</f>
        <v>44717</v>
      </c>
      <c r="O16" s="7">
        <v>49</v>
      </c>
    </row>
    <row r="17" spans="4:15" x14ac:dyDescent="0.2">
      <c r="D17" s="4"/>
      <c r="E17" s="5"/>
      <c r="F17" s="7"/>
      <c r="H17" s="4" t="s">
        <v>41</v>
      </c>
      <c r="I17" s="5" t="s">
        <v>14</v>
      </c>
      <c r="J17" s="5">
        <f ca="1">MOD(J11+J14-7*J15+114,31)</f>
        <v>16</v>
      </c>
      <c r="K17" s="5"/>
      <c r="L17" s="5" t="s">
        <v>31</v>
      </c>
      <c r="M17" s="8">
        <f ca="1">M16+1</f>
        <v>44718</v>
      </c>
      <c r="N17" s="8">
        <f ca="1">N6+50</f>
        <v>44718</v>
      </c>
      <c r="O17" s="7">
        <v>50</v>
      </c>
    </row>
    <row r="18" spans="4:15" x14ac:dyDescent="0.2">
      <c r="D18" s="4"/>
      <c r="E18" s="5"/>
      <c r="F18" s="7"/>
      <c r="H18" s="4" t="s">
        <v>42</v>
      </c>
      <c r="I18" s="5" t="s">
        <v>43</v>
      </c>
      <c r="J18" s="5">
        <f ca="1">(J16-3)*31+J17-20</f>
        <v>27</v>
      </c>
      <c r="K18" s="5"/>
      <c r="L18" s="5"/>
      <c r="M18" s="5"/>
      <c r="N18" s="5"/>
      <c r="O18" s="7"/>
    </row>
    <row r="19" spans="4:15" x14ac:dyDescent="0.2">
      <c r="D19" s="4"/>
      <c r="E19" s="5"/>
      <c r="F19" s="7"/>
      <c r="H19" s="4"/>
      <c r="I19" s="5"/>
      <c r="J19" s="5"/>
      <c r="K19" s="5"/>
      <c r="L19" s="5"/>
      <c r="M19" s="5"/>
      <c r="N19" s="5"/>
      <c r="O19" s="7"/>
    </row>
    <row r="20" spans="4:15" x14ac:dyDescent="0.2">
      <c r="D20" s="4"/>
      <c r="E20" s="5"/>
      <c r="F20" s="7"/>
      <c r="H20" s="4"/>
      <c r="I20" s="5" t="s">
        <v>44</v>
      </c>
      <c r="J20" s="5">
        <f ca="1">J17+1</f>
        <v>17</v>
      </c>
      <c r="K20" s="5"/>
      <c r="L20" s="5"/>
      <c r="M20" s="5"/>
      <c r="N20" s="5"/>
      <c r="O20" s="7"/>
    </row>
    <row r="21" spans="4:15" x14ac:dyDescent="0.2">
      <c r="D21" s="9"/>
      <c r="E21" s="10"/>
      <c r="F21" s="11"/>
      <c r="H21" s="9"/>
      <c r="I21" s="10" t="s">
        <v>45</v>
      </c>
      <c r="J21" s="10">
        <f ca="1">J16</f>
        <v>4</v>
      </c>
      <c r="K21" s="10"/>
      <c r="L21" s="10"/>
      <c r="M21" s="10"/>
      <c r="N21" s="10"/>
      <c r="O21" s="11"/>
    </row>
    <row r="22" spans="4:15" ht="15.75" x14ac:dyDescent="0.25">
      <c r="D22" s="17" t="s">
        <v>8</v>
      </c>
      <c r="E22" s="18">
        <f ca="1">E2-1</f>
        <v>2021</v>
      </c>
      <c r="F22" s="19" t="s">
        <v>9</v>
      </c>
      <c r="G22" s="2"/>
      <c r="H22" s="64" t="s">
        <v>55</v>
      </c>
      <c r="I22" s="65"/>
      <c r="J22" s="65"/>
      <c r="K22" s="65"/>
      <c r="L22" s="65"/>
      <c r="M22" s="65"/>
      <c r="N22" s="65"/>
      <c r="O22" s="66"/>
    </row>
    <row r="23" spans="4:15" ht="12.75" customHeight="1" x14ac:dyDescent="0.2">
      <c r="D23" s="13" t="s">
        <v>11</v>
      </c>
      <c r="E23" s="14">
        <f ca="1">DATE(E22,1,1)</f>
        <v>44197</v>
      </c>
      <c r="F23" s="12" t="s">
        <v>12</v>
      </c>
      <c r="H23" s="4" t="s">
        <v>10</v>
      </c>
      <c r="I23" s="5" t="s">
        <v>8</v>
      </c>
      <c r="J23" s="6">
        <f ca="1">E22</f>
        <v>2021</v>
      </c>
      <c r="K23" s="5"/>
      <c r="L23" s="5"/>
      <c r="M23" s="5"/>
      <c r="N23" s="5"/>
      <c r="O23" s="7" t="s">
        <v>46</v>
      </c>
    </row>
    <row r="24" spans="4:15" x14ac:dyDescent="0.2">
      <c r="D24" s="13" t="s">
        <v>15</v>
      </c>
      <c r="E24" s="14">
        <f ca="1">N24</f>
        <v>44665</v>
      </c>
      <c r="F24" s="12" t="s">
        <v>16</v>
      </c>
      <c r="H24" s="4" t="s">
        <v>13</v>
      </c>
      <c r="I24" s="5" t="s">
        <v>14</v>
      </c>
      <c r="J24" s="5">
        <f ca="1">MOD(År,19)</f>
        <v>8</v>
      </c>
      <c r="K24" s="5"/>
      <c r="L24" s="5" t="s">
        <v>15</v>
      </c>
      <c r="M24" s="8">
        <f ca="1">M26-3</f>
        <v>44665</v>
      </c>
      <c r="N24" s="8">
        <f ca="1">N26-3</f>
        <v>44665</v>
      </c>
      <c r="O24" s="7">
        <v>-3</v>
      </c>
    </row>
    <row r="25" spans="4:15" x14ac:dyDescent="0.2">
      <c r="D25" s="13" t="s">
        <v>19</v>
      </c>
      <c r="E25" s="14">
        <f ca="1">N25</f>
        <v>44666</v>
      </c>
      <c r="F25" s="12" t="s">
        <v>16</v>
      </c>
      <c r="H25" s="4" t="s">
        <v>17</v>
      </c>
      <c r="I25" s="5" t="s">
        <v>18</v>
      </c>
      <c r="J25" s="5">
        <f ca="1">INT(År/100)</f>
        <v>20</v>
      </c>
      <c r="K25" s="5"/>
      <c r="L25" s="5" t="s">
        <v>19</v>
      </c>
      <c r="M25" s="8">
        <f ca="1">M26-2</f>
        <v>44666</v>
      </c>
      <c r="N25" s="8">
        <f ca="1">N26-2</f>
        <v>44666</v>
      </c>
      <c r="O25" s="7">
        <v>-2</v>
      </c>
    </row>
    <row r="26" spans="4:15" x14ac:dyDescent="0.2">
      <c r="D26" s="13" t="s">
        <v>21</v>
      </c>
      <c r="E26" s="14">
        <f ca="1">N26</f>
        <v>44668</v>
      </c>
      <c r="F26" s="12" t="s">
        <v>16</v>
      </c>
      <c r="H26" s="4" t="s">
        <v>20</v>
      </c>
      <c r="I26" s="5" t="s">
        <v>14</v>
      </c>
      <c r="J26" s="5">
        <f ca="1">MOD(År,100)</f>
        <v>22</v>
      </c>
      <c r="K26" s="5"/>
      <c r="L26" s="6" t="s">
        <v>21</v>
      </c>
      <c r="M26" s="8">
        <f ca="1">DATE(År,J41,J40)</f>
        <v>44668</v>
      </c>
      <c r="N26" s="8">
        <f ca="1">DATE(År,J41,J40)</f>
        <v>44668</v>
      </c>
      <c r="O26" s="7"/>
    </row>
    <row r="27" spans="4:15" x14ac:dyDescent="0.2">
      <c r="D27" s="15" t="s">
        <v>23</v>
      </c>
      <c r="E27" s="16">
        <f ca="1">E26+1</f>
        <v>44669</v>
      </c>
      <c r="F27" s="12" t="s">
        <v>16</v>
      </c>
      <c r="H27" s="4" t="s">
        <v>22</v>
      </c>
      <c r="I27" s="5" t="s">
        <v>18</v>
      </c>
      <c r="J27" s="5">
        <f ca="1">INT(J25/4)</f>
        <v>5</v>
      </c>
      <c r="K27" s="5"/>
      <c r="L27" s="5" t="s">
        <v>23</v>
      </c>
      <c r="M27" s="8">
        <f ca="1">M26+1</f>
        <v>44669</v>
      </c>
      <c r="N27" s="8">
        <f ca="1">N26+1</f>
        <v>44669</v>
      </c>
      <c r="O27" s="7">
        <v>1</v>
      </c>
    </row>
    <row r="28" spans="4:15" x14ac:dyDescent="0.2">
      <c r="D28" s="21" t="s">
        <v>88</v>
      </c>
      <c r="E28" s="16">
        <f ca="1">DATE(E22,5,1)</f>
        <v>44317</v>
      </c>
      <c r="F28" s="23" t="s">
        <v>12</v>
      </c>
      <c r="H28" s="4" t="s">
        <v>24</v>
      </c>
      <c r="I28" s="5" t="s">
        <v>14</v>
      </c>
      <c r="J28" s="5">
        <f ca="1">MOD(J25,4)</f>
        <v>0</v>
      </c>
      <c r="K28" s="5"/>
      <c r="L28" s="5" t="s">
        <v>47</v>
      </c>
      <c r="M28" s="8">
        <f ca="1">M26+7</f>
        <v>44675</v>
      </c>
      <c r="N28" s="5"/>
      <c r="O28" s="7"/>
    </row>
    <row r="29" spans="4:15" x14ac:dyDescent="0.2">
      <c r="D29" s="22" t="s">
        <v>89</v>
      </c>
      <c r="E29" s="16">
        <f ca="1">DATE(E22,5,17)</f>
        <v>44333</v>
      </c>
      <c r="F29" s="23" t="s">
        <v>12</v>
      </c>
      <c r="H29" s="4" t="s">
        <v>26</v>
      </c>
      <c r="I29" s="5" t="s">
        <v>18</v>
      </c>
      <c r="J29" s="5">
        <f ca="1">INT((J25+8)/25)</f>
        <v>1</v>
      </c>
      <c r="K29" s="5"/>
      <c r="L29" s="5" t="s">
        <v>48</v>
      </c>
      <c r="M29" s="8">
        <f ca="1">M28+7</f>
        <v>44682</v>
      </c>
      <c r="N29" s="5"/>
      <c r="O29" s="7"/>
    </row>
    <row r="30" spans="4:15" x14ac:dyDescent="0.2">
      <c r="D30" s="13" t="s">
        <v>27</v>
      </c>
      <c r="E30" s="14">
        <f ca="1">N34</f>
        <v>44707</v>
      </c>
      <c r="F30" s="12" t="s">
        <v>16</v>
      </c>
      <c r="H30" s="4" t="s">
        <v>28</v>
      </c>
      <c r="I30" s="5" t="s">
        <v>18</v>
      </c>
      <c r="J30" s="5">
        <f ca="1">INT((J25-J29+1)/3)</f>
        <v>6</v>
      </c>
      <c r="K30" s="5"/>
      <c r="L30" s="5" t="s">
        <v>49</v>
      </c>
      <c r="M30" s="8">
        <f ca="1">M29+7</f>
        <v>44689</v>
      </c>
      <c r="N30" s="5"/>
      <c r="O30" s="7"/>
    </row>
    <row r="31" spans="4:15" x14ac:dyDescent="0.2">
      <c r="D31" s="13" t="s">
        <v>29</v>
      </c>
      <c r="E31" s="14">
        <f ca="1">N36</f>
        <v>44717</v>
      </c>
      <c r="F31" s="12" t="s">
        <v>16</v>
      </c>
      <c r="H31" s="4" t="s">
        <v>30</v>
      </c>
      <c r="I31" s="5" t="s">
        <v>18</v>
      </c>
      <c r="J31" s="5">
        <f ca="1">MOD(19*J24+J25-J27-J30+15,30)</f>
        <v>26</v>
      </c>
      <c r="K31" s="5"/>
      <c r="L31" s="5" t="s">
        <v>25</v>
      </c>
      <c r="M31" s="8">
        <f ca="1">M30+5</f>
        <v>44694</v>
      </c>
      <c r="N31" s="8">
        <f ca="1">N26+26</f>
        <v>44694</v>
      </c>
      <c r="O31" s="7">
        <v>26</v>
      </c>
    </row>
    <row r="32" spans="4:15" ht="12.75" customHeight="1" x14ac:dyDescent="0.2">
      <c r="D32" s="13" t="s">
        <v>31</v>
      </c>
      <c r="E32" s="14">
        <f ca="1">N37</f>
        <v>44718</v>
      </c>
      <c r="F32" s="12" t="s">
        <v>16</v>
      </c>
      <c r="H32" s="4" t="s">
        <v>32</v>
      </c>
      <c r="I32" s="5" t="s">
        <v>18</v>
      </c>
      <c r="J32" s="5">
        <f ca="1">INT(J26/4)</f>
        <v>5</v>
      </c>
      <c r="K32" s="5"/>
      <c r="L32" s="5" t="s">
        <v>50</v>
      </c>
      <c r="M32" s="8">
        <f ca="1">M30+7</f>
        <v>44696</v>
      </c>
      <c r="N32" s="5"/>
      <c r="O32" s="7"/>
    </row>
    <row r="33" spans="4:15" x14ac:dyDescent="0.2">
      <c r="D33" s="13" t="s">
        <v>34</v>
      </c>
      <c r="E33" s="14">
        <f ca="1">DATE(E22,12,24)</f>
        <v>44554</v>
      </c>
      <c r="F33" s="12" t="s">
        <v>12</v>
      </c>
      <c r="H33" s="4" t="s">
        <v>33</v>
      </c>
      <c r="I33" s="5" t="s">
        <v>14</v>
      </c>
      <c r="J33" s="5">
        <f ca="1">MOD(J26,4)</f>
        <v>2</v>
      </c>
      <c r="K33" s="5"/>
      <c r="L33" s="5" t="s">
        <v>51</v>
      </c>
      <c r="M33" s="8">
        <f ca="1">M32+7</f>
        <v>44703</v>
      </c>
      <c r="N33" s="5"/>
      <c r="O33" s="7"/>
    </row>
    <row r="34" spans="4:15" x14ac:dyDescent="0.2">
      <c r="D34" s="13" t="s">
        <v>36</v>
      </c>
      <c r="E34" s="14">
        <f ca="1">E33+1</f>
        <v>44555</v>
      </c>
      <c r="F34" s="12" t="s">
        <v>12</v>
      </c>
      <c r="H34" s="4" t="s">
        <v>35</v>
      </c>
      <c r="I34" s="5" t="s">
        <v>14</v>
      </c>
      <c r="J34" s="5">
        <f ca="1">MOD(32+2*J28+2*J32-J31-J33,7)</f>
        <v>0</v>
      </c>
      <c r="K34" s="5"/>
      <c r="L34" s="5" t="s">
        <v>27</v>
      </c>
      <c r="M34" s="8">
        <f ca="1">M33+4</f>
        <v>44707</v>
      </c>
      <c r="N34" s="8">
        <f ca="1">N26+39</f>
        <v>44707</v>
      </c>
      <c r="O34" s="7">
        <v>39</v>
      </c>
    </row>
    <row r="35" spans="4:15" x14ac:dyDescent="0.2">
      <c r="D35" s="13" t="s">
        <v>38</v>
      </c>
      <c r="E35" s="14">
        <f ca="1">E33+2</f>
        <v>44556</v>
      </c>
      <c r="F35" s="12" t="s">
        <v>12</v>
      </c>
      <c r="H35" s="4" t="s">
        <v>37</v>
      </c>
      <c r="I35" s="5" t="s">
        <v>18</v>
      </c>
      <c r="J35" s="5">
        <f ca="1">INT((J24+11*J31+22*J34)/451)</f>
        <v>0</v>
      </c>
      <c r="K35" s="5"/>
      <c r="L35" s="5" t="s">
        <v>52</v>
      </c>
      <c r="M35" s="8">
        <f ca="1">M33+7</f>
        <v>44710</v>
      </c>
      <c r="N35" s="5"/>
      <c r="O35" s="7"/>
    </row>
    <row r="36" spans="4:15" x14ac:dyDescent="0.2">
      <c r="D36" s="13" t="s">
        <v>40</v>
      </c>
      <c r="E36" s="14">
        <f ca="1">DATE(E22,12,31)</f>
        <v>44561</v>
      </c>
      <c r="F36" s="12" t="s">
        <v>12</v>
      </c>
      <c r="H36" s="4" t="s">
        <v>39</v>
      </c>
      <c r="I36" s="5" t="s">
        <v>18</v>
      </c>
      <c r="J36" s="5">
        <f ca="1">INT((J31+J34-7*J35+114)/31)</f>
        <v>4</v>
      </c>
      <c r="K36" s="5"/>
      <c r="L36" s="5" t="s">
        <v>29</v>
      </c>
      <c r="M36" s="8">
        <f ca="1">M35+7</f>
        <v>44717</v>
      </c>
      <c r="N36" s="8">
        <f ca="1">N26+49</f>
        <v>44717</v>
      </c>
      <c r="O36" s="7">
        <v>49</v>
      </c>
    </row>
    <row r="37" spans="4:15" x14ac:dyDescent="0.2">
      <c r="D37" s="4"/>
      <c r="E37" s="5"/>
      <c r="F37" s="7"/>
      <c r="H37" s="4" t="s">
        <v>41</v>
      </c>
      <c r="I37" s="5" t="s">
        <v>14</v>
      </c>
      <c r="J37" s="5">
        <f ca="1">MOD(J31+J34-7*J35+114,31)</f>
        <v>16</v>
      </c>
      <c r="K37" s="5"/>
      <c r="L37" s="5" t="s">
        <v>31</v>
      </c>
      <c r="M37" s="8">
        <f ca="1">M36+1</f>
        <v>44718</v>
      </c>
      <c r="N37" s="8">
        <f ca="1">N26+50</f>
        <v>44718</v>
      </c>
      <c r="O37" s="7">
        <v>50</v>
      </c>
    </row>
    <row r="38" spans="4:15" x14ac:dyDescent="0.2">
      <c r="D38" s="4"/>
      <c r="E38" s="5"/>
      <c r="F38" s="7"/>
      <c r="H38" s="4" t="s">
        <v>42</v>
      </c>
      <c r="I38" s="5" t="s">
        <v>43</v>
      </c>
      <c r="J38" s="5">
        <f ca="1">(J36-3)*31+J37-20</f>
        <v>27</v>
      </c>
      <c r="K38" s="5"/>
      <c r="L38" s="5"/>
      <c r="M38" s="5"/>
      <c r="N38" s="5"/>
      <c r="O38" s="7"/>
    </row>
    <row r="39" spans="4:15" x14ac:dyDescent="0.2">
      <c r="D39" s="4"/>
      <c r="E39" s="5"/>
      <c r="F39" s="7"/>
      <c r="H39" s="4"/>
      <c r="I39" s="5"/>
      <c r="J39" s="5"/>
      <c r="K39" s="5"/>
      <c r="L39" s="5"/>
      <c r="M39" s="5"/>
      <c r="N39" s="5"/>
      <c r="O39" s="7"/>
    </row>
    <row r="40" spans="4:15" x14ac:dyDescent="0.2">
      <c r="D40" s="4"/>
      <c r="E40" s="5"/>
      <c r="F40" s="7"/>
      <c r="H40" s="4"/>
      <c r="I40" s="5" t="s">
        <v>44</v>
      </c>
      <c r="J40" s="5">
        <f ca="1">J37+1</f>
        <v>17</v>
      </c>
      <c r="K40" s="5"/>
      <c r="L40" s="5"/>
      <c r="M40" s="5"/>
      <c r="N40" s="5"/>
      <c r="O40" s="7"/>
    </row>
    <row r="41" spans="4:15" x14ac:dyDescent="0.2">
      <c r="D41" s="9"/>
      <c r="E41" s="10"/>
      <c r="F41" s="11"/>
      <c r="H41" s="9"/>
      <c r="I41" s="10" t="s">
        <v>45</v>
      </c>
      <c r="J41" s="10">
        <f ca="1">J36</f>
        <v>4</v>
      </c>
      <c r="K41" s="10"/>
      <c r="L41" s="10"/>
      <c r="M41" s="10"/>
      <c r="N41" s="10"/>
      <c r="O41" s="11"/>
    </row>
  </sheetData>
  <mergeCells count="2">
    <mergeCell ref="H2:O2"/>
    <mergeCell ref="H22:O2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3</vt:i4>
      </vt:variant>
    </vt:vector>
  </HeadingPairs>
  <TitlesOfParts>
    <vt:vector size="5" baseType="lpstr">
      <vt:lpstr>Dagmulkt</vt:lpstr>
      <vt:lpstr>Helligdager</vt:lpstr>
      <vt:lpstr>A</vt:lpstr>
      <vt:lpstr>B</vt:lpstr>
      <vt:lpstr>År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 Abildgaard Sørensen</dc:creator>
  <cp:lastModifiedBy>Gunn Sissel Brasetvik</cp:lastModifiedBy>
  <cp:lastPrinted>2017-02-11T12:31:17Z</cp:lastPrinted>
  <dcterms:created xsi:type="dcterms:W3CDTF">2017-02-11T07:50:51Z</dcterms:created>
  <dcterms:modified xsi:type="dcterms:W3CDTF">2022-11-03T12:04:14Z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2022-11-03T12:03:11Z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d9e2b5aa-4d67-4885-8e1c-2fd810833658</vt:lpwstr>
  </property>
  <property fmtid="{D5CDD505-2E9C-101B-9397-08002B2CF9AE}" pid="8" name="MSIP_Label_7a2396b7-5846-48ff-8468-5f49f8ad722a_ContentBits">
    <vt:lpwstr>0</vt:lpwstr>
  </property>
</Properties>
</file>